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225" windowWidth="19875" windowHeight="7455" activeTab="0"/>
  </bookViews>
  <sheets>
    <sheet name="Длинная гонка" sheetId="1" r:id="rId1"/>
    <sheet name="ЮНРК" sheetId="2" r:id="rId2"/>
  </sheets>
  <externalReferences>
    <externalReference r:id="rId5"/>
  </externalReferences>
  <definedNames>
    <definedName name="AdressFileImportFromWO" localSheetId="0">'[1]Настройка'!#REF!</definedName>
    <definedName name="AdressFileImportFromWO" localSheetId="1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2" localSheetId="1">#REF!</definedName>
    <definedName name="DataProtokol2">#REF!</definedName>
    <definedName name="DataProtokol3" localSheetId="0">'Длинная гонка'!$B$10:$AD$937</definedName>
    <definedName name="DataProtokol3" localSheetId="1">'ЮНРК'!$B$7:$AD$935</definedName>
    <definedName name="DataProtokol3">#REF!</definedName>
    <definedName name="DataSvyazVPR">'[1]DATA_связки'!$C:$N</definedName>
    <definedName name="Groups">'[1]Настройка'!$C$45:$C$57</definedName>
    <definedName name="Klass1" localSheetId="0">'[1]Настройка'!#REF!</definedName>
    <definedName name="Klass1" localSheetId="1">'[1]Настройка'!#REF!</definedName>
    <definedName name="Klass1">'[1]Настройка'!#REF!</definedName>
    <definedName name="Klass2" localSheetId="0">'[1]Настройка'!#REF!</definedName>
    <definedName name="Klass2" localSheetId="1">'[1]Настройка'!#REF!</definedName>
    <definedName name="Klass2">'[1]Настройка'!#REF!</definedName>
    <definedName name="Klass3" localSheetId="0">'[1]Настройка'!#REF!</definedName>
    <definedName name="Klass3" localSheetId="1">'[1]Настройка'!#REF!</definedName>
    <definedName name="Klass3">'[1]Настройка'!#REF!</definedName>
    <definedName name="Rang2" localSheetId="1">#REF!</definedName>
    <definedName name="Rang2">#REF!</definedName>
    <definedName name="Rang3" localSheetId="0">'Длинная гонка'!#REF!</definedName>
    <definedName name="Rang3" localSheetId="1">'ЮНРК'!#REF!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Гл_судья">'[1]Настройка'!$H$122:$H$124</definedName>
    <definedName name="Класс_судна">'[1]Настройка'!$F$121:$F$128</definedName>
    <definedName name="код_гонка">'[1]Настройка'!$I$119:$J$119</definedName>
    <definedName name="код_многоборье">'[1]Настройка'!$I$120:$J$120</definedName>
    <definedName name="код_слалом">'[1]Настройка'!$I$118:$J$118</definedName>
    <definedName name="код_спринт">'[1]Настройка'!$I$117:$J$117</definedName>
    <definedName name="Место_проведения">'[1]Настройка'!$H$130:$H$131</definedName>
    <definedName name="_xlnm.Print_Area" localSheetId="0">'Длинная гонка'!$A$1:$Y$28</definedName>
    <definedName name="_xlnm.Print_Area" localSheetId="1">'ЮНРК'!$A$1:$Y$26</definedName>
    <definedName name="Пол">'[1]Настройка'!$F$116:$F$117</definedName>
    <definedName name="Разряды">'[1]Настройка'!$C$117:$C$128</definedName>
    <definedName name="Таблица_ВРВС">'[1]Настройка'!$I$117:$I$137</definedName>
    <definedName name="Таблица_разрядов">'[1]Настройка'!$C$116:$D$128</definedName>
  </definedNames>
  <calcPr fullCalcOnLoad="1"/>
</workbook>
</file>

<file path=xl/comments1.xml><?xml version="1.0" encoding="utf-8"?>
<comments xmlns="http://schemas.openxmlformats.org/spreadsheetml/2006/main">
  <authors>
    <author>KateVol</author>
  </authors>
  <commentList>
    <comment ref="L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2.xml><?xml version="1.0" encoding="utf-8"?>
<comments xmlns="http://schemas.openxmlformats.org/spreadsheetml/2006/main">
  <authors>
    <author>KateVol</author>
  </authors>
  <commentList>
    <comment ref="L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sharedStrings.xml><?xml version="1.0" encoding="utf-8"?>
<sst xmlns="http://schemas.openxmlformats.org/spreadsheetml/2006/main" count="138" uniqueCount="80">
  <si>
    <t/>
  </si>
  <si>
    <t>не старт</t>
  </si>
  <si>
    <t>Зачет</t>
  </si>
  <si>
    <t>ранг</t>
  </si>
  <si>
    <t>Примечание</t>
  </si>
  <si>
    <t>В 4</t>
  </si>
  <si>
    <t>В 3</t>
  </si>
  <si>
    <t>В 2</t>
  </si>
  <si>
    <t>В 1</t>
  </si>
  <si>
    <t>Штраф старта</t>
  </si>
  <si>
    <t>Очки в многоборье</t>
  </si>
  <si>
    <t>Место авт.</t>
  </si>
  <si>
    <t>Место</t>
  </si>
  <si>
    <t>Результат</t>
  </si>
  <si>
    <t>Время на дистанции с учетом штрафов</t>
  </si>
  <si>
    <t>Штрафное время</t>
  </si>
  <si>
    <t>Штрафное время за отсутствие отметки SI</t>
  </si>
  <si>
    <t>Штрафной временной эквивалент за снятия с этапов</t>
  </si>
  <si>
    <t>Штрафное время на воротах</t>
  </si>
  <si>
    <t>Сумма штрафных баллов на воротах</t>
  </si>
  <si>
    <t>Сумма отсечек (мин:сек)</t>
  </si>
  <si>
    <t>кол-во снятий</t>
  </si>
  <si>
    <t>Время на дистанции</t>
  </si>
  <si>
    <t>Время финиша</t>
  </si>
  <si>
    <t>Время старта</t>
  </si>
  <si>
    <t>Прохождение дистанции
(штрафные баллы на воротах)</t>
  </si>
  <si>
    <t>Руководитель</t>
  </si>
  <si>
    <t>Состав экипажа</t>
  </si>
  <si>
    <t>Экипаж</t>
  </si>
  <si>
    <t>Номер экипажа</t>
  </si>
  <si>
    <t>№ п/п</t>
  </si>
  <si>
    <t>Один штрафной балл (при штрафной системе) =</t>
  </si>
  <si>
    <t>Гусев Андрей (МС), Морозов Алексей (МС), Федосов Юрий(КМС), Федосов Вячеслав (КМС), Паненков Илья(МС), Титков Серафим(МС)</t>
  </si>
  <si>
    <t>Апанасов Дмитрий(КМС), Шимков Сергей(КМС), Самсонов Сергей(КМС), Дубинин Дмитрий(КМС), Карташев Максим(КМС), Добрускин Глеб(III)</t>
  </si>
  <si>
    <t>Ковалев Данила(III), Авдонин Борис(III), Уразов Станислав(III), Буслаев Дмитрий(III), Косолап Денис(III), Кудинов Денис(III)</t>
  </si>
  <si>
    <t>Лыжин Артем(II), Палагин Антон(II), Лапкин Константин(II), Елгин Дмитрий(II), Кизнер Владимир(II), Пырма Артем(II)</t>
  </si>
  <si>
    <t>Безруков Илья(III), Казанцев Александр(III), Силуянов Михаил(III), Украинец Сергей(III), Самоносов Илья(III), Разгоняев Артем(III)</t>
  </si>
  <si>
    <t>Шишко Максим(III), Адаищук Артур(III), Суминов Александр(III), Богачев Дмитрий(III), Добрынин Никита(III), Григоренко Кирилл(III)</t>
  </si>
  <si>
    <t>Лыгина Мария(I), Дядюченко Александра(КМС), Остапенко Надежда(КМС), Сотникова Алиса(II), Лукьянова Екатерина(II), Ероменко Анастасия(III)</t>
  </si>
  <si>
    <t>Моторная Алина (III), Жданова Дина (МС), Васильева Алина (КМС), Чугунова Тамара (МС), Эрдман Маргарита (МС), Кожанова Валентина (МС)</t>
  </si>
  <si>
    <t>Алексеева Дарья (КМС), Винокурова Александра(КМС), Никипорец Екатерина(КМС), Попкова Татьяна(КМС), Котова Анна (КМС), Краснова Дарья(КМС)</t>
  </si>
  <si>
    <t>Щепотьева Софья(III), Косихина Кристина(III), Налимова Марина(III), Глушкова Анна(III), Сазонова Кристина(III), Кузнецова Анастасия(III)</t>
  </si>
  <si>
    <t>Бочкарева Вероника(III), Чиркова Виктория(III), Гарифьянова Оксана(III), Штерцер Виктория(III), Гевейлер Валерия(III), Пронь Екатерина(III)</t>
  </si>
  <si>
    <t>Мороцкий Евгений(КМС), Мельников Павел(I), Мельников Александр(I), Тузов Андрей(I), Ворожцов Геннадий(III), Белкин Кирилл(КМС)</t>
  </si>
  <si>
    <t>Витвицкий Алексей(КМС), Козырев Никита(КМС), Голод Тимофей(I), Бахвалов Евгений(КМС), Сингхал Дмитрий(КМС), Горюнов Алексей(II)</t>
  </si>
  <si>
    <t>Корзин Андрей(КМС), Белоногов Данил(КМС), Шкарников Иван(КМС), Сенников Иван(II), Поляков Арсений(II), Брюхачев Никита(КМС)</t>
  </si>
  <si>
    <t>Ананьев Андрей(III), Дремов Иван(III), Гейзе Юрий(III), Землянский Даниил(III), Щуковский Егор(III), Федотов Степан(III)</t>
  </si>
  <si>
    <t>Костюченко Ксения(I), Горская Елизавета(I), Гришанина Оксана(I), Иванова Ксения(I), Костюченко Алина(I), Кислухина Екатерина(I)</t>
  </si>
  <si>
    <t>Орехова Анастасия(II), Хессина Наталья(II), Воронина Анастасия(II), Лоскутова Татьяна(II), Фролова Ирина(II), Неустроева Мария(II)</t>
  </si>
  <si>
    <t>Акимова Любовь(II), Квятковская Екатерина(III), Адаищук Мария(II), Карпенко Юлия(III), Шалак Екатерина(III), Мелихова София(III)</t>
  </si>
  <si>
    <t>Инспектор соревнований _____________________ /С.М. Губаненков, ССВК, г. Санкт-Петербург/</t>
  </si>
  <si>
    <t>Протокол результатов 
Дисциплина "Длинная гонка - R-6"
Юниорки</t>
  </si>
  <si>
    <t>"Томск - Одиссей", Томская область</t>
  </si>
  <si>
    <t>"СПОРТТУР", г. Рязань</t>
  </si>
  <si>
    <t>"UNION - ЛОСИ", ДЮСШ ТЭИС, г. Новосибирск</t>
  </si>
  <si>
    <t>"Омск-рафт", Омская область</t>
  </si>
  <si>
    <t>"Метеор", г. Новоалтайск</t>
  </si>
  <si>
    <t>"Алые паруса", г. Барнаул</t>
  </si>
  <si>
    <t>"Анаконда-2", Алтайский район, Алтайский край</t>
  </si>
  <si>
    <t>-</t>
  </si>
  <si>
    <t>"Балтийский берег - 4", (СДЮСШОР ГБОУ "Балтийский берег"), г. Санкт-Петербург</t>
  </si>
  <si>
    <t>"Свирь" (СДЮСШОР ГБОУ "Балтийский берег"), 
г. Санкт-Петербург</t>
  </si>
  <si>
    <t>Протокол результатов 
Дисциплина "Длинная гонка - R-6"
Юниоры</t>
  </si>
  <si>
    <t>"Анаконда-1", Алтайский район, Алтайский край</t>
  </si>
  <si>
    <t>"Штурм", Белгородская область</t>
  </si>
  <si>
    <t>Малахова Вера Олеговна</t>
  </si>
  <si>
    <t>«Красноярочка», ТСК   «Ирбис», КГАУ «ЦСП», АЛВС, Красноярский край</t>
  </si>
  <si>
    <t>Кожанова Екатерина Алексеевна</t>
  </si>
  <si>
    <t>"Ладожанка" (СДЮСШОР ГБОУ " Балтийский берег"), г. Санкт-Петербург</t>
  </si>
  <si>
    <t>Ананьева Маргарита Станиславовна</t>
  </si>
  <si>
    <t>"Азимут - Сборная Москвы", г. Москва</t>
  </si>
  <si>
    <t>Теслюченко Екатерина Федоровна</t>
  </si>
  <si>
    <t>"Касатки", г. Бийск</t>
  </si>
  <si>
    <t>Соколова Виктория Евгеньевна</t>
  </si>
  <si>
    <t>"Алые паруса" АКЦДЮТиК, г. Барнаул-1</t>
  </si>
  <si>
    <t>Бейберетов Сергей Витальевич</t>
  </si>
  <si>
    <t>"Анаконда", Алтайский район</t>
  </si>
  <si>
    <t>Ковалев Василий Николаевич</t>
  </si>
  <si>
    <t>"Комета", г. Новоалтайск - г. Барнаул</t>
  </si>
  <si>
    <t>Казимирова Анна Борисовна, Годунова Людмила Николаевна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</si>
</sst>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mm:ss.00"/>
    <numFmt numFmtId="167" formatCode="h: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indexed="4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2"/>
      <color indexed="12"/>
      <name val="Tahoma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23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53" applyFont="1" applyProtection="1">
      <alignment/>
      <protection hidden="1"/>
    </xf>
    <xf numFmtId="164" fontId="2" fillId="0" borderId="0" xfId="53" applyNumberFormat="1" applyFont="1" applyProtection="1">
      <alignment/>
      <protection hidden="1"/>
    </xf>
    <xf numFmtId="164" fontId="3" fillId="0" borderId="0" xfId="53" applyNumberFormat="1" applyFont="1" applyAlignment="1" applyProtection="1">
      <alignment wrapText="1"/>
      <protection hidden="1"/>
    </xf>
    <xf numFmtId="49" fontId="2" fillId="0" borderId="0" xfId="53" applyNumberFormat="1" applyFont="1" applyProtection="1">
      <alignment/>
      <protection hidden="1"/>
    </xf>
    <xf numFmtId="0" fontId="4" fillId="0" borderId="0" xfId="53" applyNumberFormat="1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65" fontId="2" fillId="0" borderId="0" xfId="53" applyNumberFormat="1" applyFont="1" applyProtection="1">
      <alignment/>
      <protection hidden="1"/>
    </xf>
    <xf numFmtId="0" fontId="2" fillId="0" borderId="0" xfId="53" applyNumberFormat="1" applyFont="1" applyProtection="1">
      <alignment/>
      <protection hidden="1"/>
    </xf>
    <xf numFmtId="0" fontId="2" fillId="0" borderId="0" xfId="53" applyNumberFormat="1" applyFont="1" applyAlignment="1" applyProtection="1">
      <alignment horizontal="center"/>
      <protection hidden="1"/>
    </xf>
    <xf numFmtId="165" fontId="2" fillId="0" borderId="0" xfId="53" applyNumberFormat="1" applyFont="1" applyAlignment="1" applyProtection="1">
      <alignment horizontal="center"/>
      <protection hidden="1"/>
    </xf>
    <xf numFmtId="0" fontId="2" fillId="0" borderId="0" xfId="53" applyFont="1" applyAlignment="1" applyProtection="1">
      <alignment horizontal="left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Protection="1">
      <alignment/>
      <protection hidden="1"/>
    </xf>
    <xf numFmtId="164" fontId="2" fillId="0" borderId="0" xfId="53" applyNumberFormat="1" applyFont="1" applyFill="1" applyProtection="1">
      <alignment/>
      <protection hidden="1"/>
    </xf>
    <xf numFmtId="164" fontId="3" fillId="0" borderId="0" xfId="53" applyNumberFormat="1" applyFont="1" applyFill="1" applyAlignment="1" applyProtection="1">
      <alignment wrapText="1"/>
      <protection hidden="1"/>
    </xf>
    <xf numFmtId="1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 applyAlignment="1" applyProtection="1">
      <alignment horizontal="left" wrapText="1"/>
      <protection hidden="1"/>
    </xf>
    <xf numFmtId="0" fontId="6" fillId="0" borderId="0" xfId="53" applyFont="1" applyFill="1" applyAlignment="1" applyProtection="1">
      <alignment wrapText="1"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6" fillId="0" borderId="0" xfId="53" applyFont="1" applyFill="1" applyAlignment="1" applyProtection="1">
      <alignment horizontal="left" vertical="center"/>
      <protection hidden="1"/>
    </xf>
    <xf numFmtId="0" fontId="3" fillId="0" borderId="0" xfId="53" applyFont="1" applyFill="1" applyAlignment="1" applyProtection="1">
      <alignment wrapText="1"/>
      <protection hidden="1"/>
    </xf>
    <xf numFmtId="164" fontId="2" fillId="0" borderId="0" xfId="53" applyNumberFormat="1" applyFont="1" applyFill="1" applyAlignment="1" applyProtection="1">
      <alignment wrapText="1"/>
      <protection hidden="1"/>
    </xf>
    <xf numFmtId="1" fontId="5" fillId="0" borderId="0" xfId="53" applyNumberFormat="1" applyFont="1" applyFill="1" applyBorder="1" applyAlignment="1" applyProtection="1">
      <alignment vertic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Protection="1">
      <alignment/>
      <protection hidden="1"/>
    </xf>
    <xf numFmtId="0" fontId="6" fillId="0" borderId="0" xfId="53" applyNumberFormat="1" applyFont="1" applyFill="1" applyProtection="1">
      <alignment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wrapText="1"/>
      <protection hidden="1"/>
    </xf>
    <xf numFmtId="164" fontId="7" fillId="0" borderId="0" xfId="53" applyNumberFormat="1" applyFont="1" applyFill="1" applyAlignment="1" applyProtection="1">
      <alignment wrapText="1"/>
      <protection hidden="1"/>
    </xf>
    <xf numFmtId="49" fontId="8" fillId="0" borderId="0" xfId="53" applyNumberFormat="1" applyFont="1" applyFill="1" applyProtection="1">
      <alignment/>
      <protection hidden="1"/>
    </xf>
    <xf numFmtId="0" fontId="8" fillId="0" borderId="0" xfId="53" applyFont="1" applyFill="1" applyProtection="1">
      <alignment/>
      <protection hidden="1"/>
    </xf>
    <xf numFmtId="0" fontId="7" fillId="0" borderId="0" xfId="53" applyNumberFormat="1" applyFont="1" applyFill="1" applyProtection="1">
      <alignment/>
      <protection hidden="1"/>
    </xf>
    <xf numFmtId="165" fontId="7" fillId="0" borderId="0" xfId="53" applyNumberFormat="1" applyFont="1" applyFill="1" applyProtection="1">
      <alignment/>
      <protection hidden="1"/>
    </xf>
    <xf numFmtId="45" fontId="3" fillId="0" borderId="0" xfId="53" applyNumberFormat="1" applyFont="1" applyFill="1" applyProtection="1">
      <alignment/>
      <protection hidden="1"/>
    </xf>
    <xf numFmtId="45" fontId="6" fillId="0" borderId="0" xfId="53" applyNumberFormat="1" applyFont="1" applyFill="1" applyProtection="1">
      <alignment/>
      <protection hidden="1"/>
    </xf>
    <xf numFmtId="164" fontId="7" fillId="0" borderId="0" xfId="53" applyNumberFormat="1" applyFont="1" applyFill="1" applyBorder="1" applyProtection="1">
      <alignment/>
      <protection hidden="1"/>
    </xf>
    <xf numFmtId="164" fontId="7" fillId="0" borderId="0" xfId="53" applyNumberFormat="1" applyFont="1" applyFill="1" applyBorder="1" applyAlignment="1" applyProtection="1">
      <alignment wrapText="1"/>
      <protection hidden="1"/>
    </xf>
    <xf numFmtId="49" fontId="7" fillId="0" borderId="0" xfId="53" applyNumberFormat="1" applyFont="1" applyFill="1" applyProtection="1">
      <alignment/>
      <protection hidden="1"/>
    </xf>
    <xf numFmtId="45" fontId="7" fillId="0" borderId="0" xfId="53" applyNumberFormat="1" applyFont="1" applyFill="1" applyBorder="1" applyAlignment="1" applyProtection="1">
      <alignment horizontal="center"/>
      <protection hidden="1"/>
    </xf>
    <xf numFmtId="21" fontId="7" fillId="0" borderId="0" xfId="53" applyNumberFormat="1" applyFont="1" applyFill="1" applyBorder="1" applyProtection="1">
      <alignment/>
      <protection hidden="1"/>
    </xf>
    <xf numFmtId="165" fontId="7" fillId="0" borderId="0" xfId="53" applyNumberFormat="1" applyFont="1" applyFill="1" applyBorder="1" applyProtection="1">
      <alignment/>
      <protection hidden="1"/>
    </xf>
    <xf numFmtId="0" fontId="7" fillId="0" borderId="0" xfId="53" applyNumberFormat="1" applyFont="1" applyFill="1" applyBorder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165" fontId="7" fillId="0" borderId="0" xfId="53" applyNumberFormat="1" applyFont="1" applyFill="1" applyBorder="1" applyAlignment="1" applyProtection="1">
      <alignment horizontal="center"/>
      <protection hidden="1"/>
    </xf>
    <xf numFmtId="45" fontId="3" fillId="0" borderId="0" xfId="53" applyNumberFormat="1" applyFont="1" applyFill="1" applyBorder="1" applyProtection="1">
      <alignment/>
      <protection hidden="1"/>
    </xf>
    <xf numFmtId="45" fontId="6" fillId="0" borderId="0" xfId="53" applyNumberFormat="1" applyFont="1" applyFill="1" applyBorder="1" applyProtection="1">
      <alignment/>
      <protection hidden="1"/>
    </xf>
    <xf numFmtId="0" fontId="6" fillId="0" borderId="0" xfId="53" applyFont="1" applyFill="1" applyBorder="1" applyAlignment="1" applyProtection="1">
      <alignment horizontal="left" wrapText="1"/>
      <protection hidden="1"/>
    </xf>
    <xf numFmtId="0" fontId="6" fillId="0" borderId="0" xfId="53" applyFont="1" applyFill="1" applyBorder="1" applyProtection="1">
      <alignment/>
      <protection hidden="1"/>
    </xf>
    <xf numFmtId="0" fontId="6" fillId="0" borderId="0" xfId="53" applyFont="1" applyFill="1" applyBorder="1" applyAlignment="1" applyProtection="1">
      <alignment wrapText="1"/>
      <protection hidden="1"/>
    </xf>
    <xf numFmtId="0" fontId="6" fillId="0" borderId="0" xfId="53" applyNumberFormat="1" applyFont="1" applyFill="1" applyBorder="1" applyAlignment="1" applyProtection="1">
      <alignment wrapText="1"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 applyFill="1" applyProtection="1">
      <alignment/>
      <protection hidden="1"/>
    </xf>
    <xf numFmtId="164" fontId="9" fillId="0" borderId="0" xfId="53" applyNumberFormat="1" applyFont="1" applyAlignment="1" applyProtection="1">
      <alignment wrapText="1"/>
      <protection hidden="1"/>
    </xf>
    <xf numFmtId="49" fontId="9" fillId="0" borderId="0" xfId="53" applyNumberFormat="1" applyFont="1" applyProtection="1">
      <alignment/>
      <protection hidden="1"/>
    </xf>
    <xf numFmtId="0" fontId="10" fillId="0" borderId="0" xfId="53" applyNumberFormat="1" applyFont="1" applyFill="1" applyProtection="1">
      <alignment/>
      <protection hidden="1"/>
    </xf>
    <xf numFmtId="0" fontId="5" fillId="0" borderId="0" xfId="53" applyFont="1" applyFill="1" applyAlignment="1" applyProtection="1">
      <alignment horizontal="center"/>
      <protection hidden="1"/>
    </xf>
    <xf numFmtId="165" fontId="9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165" fontId="9" fillId="0" borderId="0" xfId="53" applyNumberFormat="1" applyFont="1" applyFill="1" applyAlignment="1" applyProtection="1">
      <alignment horizontal="center"/>
      <protection hidden="1"/>
    </xf>
    <xf numFmtId="0" fontId="7" fillId="0" borderId="0" xfId="53" applyFont="1" applyProtection="1">
      <alignment/>
      <protection hidden="1"/>
    </xf>
    <xf numFmtId="0" fontId="6" fillId="0" borderId="0" xfId="53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/>
      <protection hidden="1"/>
    </xf>
    <xf numFmtId="0" fontId="6" fillId="0" borderId="0" xfId="53" applyFont="1" applyFill="1" applyAlignment="1" applyProtection="1">
      <alignment/>
      <protection hidden="1"/>
    </xf>
    <xf numFmtId="0" fontId="11" fillId="19" borderId="10" xfId="57" applyFont="1" applyFill="1" applyBorder="1" applyAlignment="1" applyProtection="1">
      <alignment horizontal="center" vertical="center"/>
      <protection hidden="1"/>
    </xf>
    <xf numFmtId="164" fontId="2" fillId="19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53" applyNumberFormat="1" applyFont="1" applyAlignment="1" applyProtection="1">
      <alignment horizontal="right"/>
      <protection hidden="1"/>
    </xf>
    <xf numFmtId="0" fontId="9" fillId="0" borderId="11" xfId="53" applyFont="1" applyFill="1" applyBorder="1" applyAlignment="1" applyProtection="1">
      <alignment horizontal="center" vertical="center" wrapText="1"/>
      <protection hidden="1"/>
    </xf>
    <xf numFmtId="1" fontId="5" fillId="0" borderId="12" xfId="53" applyNumberFormat="1" applyFont="1" applyFill="1" applyBorder="1" applyAlignment="1" applyProtection="1">
      <alignment horizontal="center" vertical="center"/>
      <protection hidden="1"/>
    </xf>
    <xf numFmtId="1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 locked="0"/>
    </xf>
    <xf numFmtId="166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166" fontId="9" fillId="0" borderId="15" xfId="53" applyNumberFormat="1" applyFont="1" applyFill="1" applyBorder="1" applyAlignment="1" applyProtection="1">
      <alignment horizontal="center" vertical="center"/>
      <protection hidden="1"/>
    </xf>
    <xf numFmtId="165" fontId="9" fillId="0" borderId="16" xfId="53" applyNumberFormat="1" applyFont="1" applyFill="1" applyBorder="1" applyAlignment="1" applyProtection="1">
      <alignment horizontal="center" vertical="center"/>
      <protection hidden="1"/>
    </xf>
    <xf numFmtId="165" fontId="9" fillId="0" borderId="17" xfId="53" applyNumberFormat="1" applyFont="1" applyFill="1" applyBorder="1" applyAlignment="1" applyProtection="1">
      <alignment horizontal="center" vertical="center"/>
      <protection hidden="1"/>
    </xf>
    <xf numFmtId="45" fontId="9" fillId="0" borderId="18" xfId="53" applyNumberFormat="1" applyFont="1" applyFill="1" applyBorder="1" applyAlignment="1" applyProtection="1">
      <alignment horizontal="center" vertical="center"/>
      <protection hidden="1"/>
    </xf>
    <xf numFmtId="0" fontId="9" fillId="0" borderId="19" xfId="53" applyNumberFormat="1" applyFont="1" applyFill="1" applyBorder="1" applyAlignment="1" applyProtection="1">
      <alignment horizontal="center" vertical="center"/>
      <protection hidden="1"/>
    </xf>
    <xf numFmtId="45" fontId="9" fillId="0" borderId="15" xfId="53" applyNumberFormat="1" applyFont="1" applyFill="1" applyBorder="1" applyAlignment="1" applyProtection="1">
      <alignment horizontal="center" vertical="center"/>
      <protection hidden="1"/>
    </xf>
    <xf numFmtId="0" fontId="9" fillId="0" borderId="20" xfId="53" applyNumberFormat="1" applyFont="1" applyFill="1" applyBorder="1" applyAlignment="1" applyProtection="1">
      <alignment horizontal="center" vertical="center"/>
      <protection hidden="1"/>
    </xf>
    <xf numFmtId="166" fontId="9" fillId="0" borderId="20" xfId="53" applyNumberFormat="1" applyFont="1" applyFill="1" applyBorder="1" applyAlignment="1" applyProtection="1">
      <alignment horizontal="center" vertical="center"/>
      <protection hidden="1"/>
    </xf>
    <xf numFmtId="167" fontId="9" fillId="33" borderId="15" xfId="53" applyNumberFormat="1" applyFont="1" applyFill="1" applyBorder="1" applyAlignment="1" applyProtection="1">
      <alignment horizontal="center" vertical="center"/>
      <protection hidden="1" locked="0"/>
    </xf>
    <xf numFmtId="167" fontId="9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21" xfId="53" applyFont="1" applyFill="1" applyBorder="1" applyAlignment="1" applyProtection="1">
      <alignment horizontal="center" vertical="center"/>
      <protection hidden="1" locked="0"/>
    </xf>
    <xf numFmtId="0" fontId="9" fillId="33" borderId="22" xfId="53" applyFont="1" applyFill="1" applyBorder="1" applyAlignment="1" applyProtection="1">
      <alignment horizontal="center" vertical="center"/>
      <protection hidden="1" locked="0"/>
    </xf>
    <xf numFmtId="0" fontId="12" fillId="0" borderId="23" xfId="57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3" xfId="57" applyNumberFormat="1" applyFont="1" applyFill="1" applyBorder="1" applyAlignment="1" applyProtection="1">
      <alignment horizontal="left" vertical="center" wrapText="1"/>
      <protection hidden="1"/>
    </xf>
    <xf numFmtId="0" fontId="9" fillId="33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53" applyFont="1" applyFill="1" applyBorder="1" applyAlignment="1" applyProtection="1">
      <alignment horizontal="center" vertical="center"/>
      <protection hidden="1"/>
    </xf>
    <xf numFmtId="0" fontId="9" fillId="0" borderId="24" xfId="53" applyFont="1" applyFill="1" applyBorder="1" applyAlignment="1" applyProtection="1">
      <alignment horizontal="center" vertical="center" wrapText="1"/>
      <protection hidden="1"/>
    </xf>
    <xf numFmtId="1" fontId="5" fillId="0" borderId="25" xfId="53" applyNumberFormat="1" applyFont="1" applyFill="1" applyBorder="1" applyAlignment="1" applyProtection="1">
      <alignment horizontal="center" vertical="center"/>
      <protection hidden="1"/>
    </xf>
    <xf numFmtId="0" fontId="5" fillId="33" borderId="25" xfId="53" applyNumberFormat="1" applyFont="1" applyFill="1" applyBorder="1" applyAlignment="1" applyProtection="1">
      <alignment horizontal="center" vertical="center"/>
      <protection hidden="1" locked="0"/>
    </xf>
    <xf numFmtId="166" fontId="9" fillId="0" borderId="26" xfId="53" applyNumberFormat="1" applyFont="1" applyFill="1" applyBorder="1" applyAlignment="1" applyProtection="1">
      <alignment horizontal="center" vertical="center"/>
      <protection hidden="1"/>
    </xf>
    <xf numFmtId="165" fontId="9" fillId="0" borderId="14" xfId="53" applyNumberFormat="1" applyFont="1" applyFill="1" applyBorder="1" applyAlignment="1" applyProtection="1">
      <alignment horizontal="center" vertical="center"/>
      <protection hidden="1"/>
    </xf>
    <xf numFmtId="165" fontId="9" fillId="0" borderId="27" xfId="53" applyNumberFormat="1" applyFont="1" applyFill="1" applyBorder="1" applyAlignment="1" applyProtection="1">
      <alignment horizontal="center" vertical="center"/>
      <protection hidden="1"/>
    </xf>
    <xf numFmtId="45" fontId="9" fillId="0" borderId="28" xfId="53" applyNumberFormat="1" applyFont="1" applyFill="1" applyBorder="1" applyAlignment="1" applyProtection="1">
      <alignment horizontal="center" vertical="center"/>
      <protection hidden="1"/>
    </xf>
    <xf numFmtId="0" fontId="9" fillId="0" borderId="29" xfId="53" applyNumberFormat="1" applyFont="1" applyFill="1" applyBorder="1" applyAlignment="1" applyProtection="1">
      <alignment horizontal="center" vertical="center"/>
      <protection hidden="1"/>
    </xf>
    <xf numFmtId="45" fontId="9" fillId="0" borderId="26" xfId="53" applyNumberFormat="1" applyFont="1" applyFill="1" applyBorder="1" applyAlignment="1" applyProtection="1">
      <alignment horizontal="center" vertical="center"/>
      <protection hidden="1"/>
    </xf>
    <xf numFmtId="0" fontId="9" fillId="0" borderId="30" xfId="53" applyNumberFormat="1" applyFont="1" applyFill="1" applyBorder="1" applyAlignment="1" applyProtection="1">
      <alignment horizontal="center" vertical="center"/>
      <protection hidden="1"/>
    </xf>
    <xf numFmtId="166" fontId="9" fillId="0" borderId="30" xfId="53" applyNumberFormat="1" applyFont="1" applyFill="1" applyBorder="1" applyAlignment="1" applyProtection="1">
      <alignment horizontal="center" vertical="center"/>
      <protection hidden="1"/>
    </xf>
    <xf numFmtId="167" fontId="9" fillId="33" borderId="26" xfId="53" applyNumberFormat="1" applyFont="1" applyFill="1" applyBorder="1" applyAlignment="1" applyProtection="1">
      <alignment horizontal="center" vertical="center"/>
      <protection hidden="1" locked="0"/>
    </xf>
    <xf numFmtId="167" fontId="9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31" xfId="53" applyFont="1" applyFill="1" applyBorder="1" applyAlignment="1" applyProtection="1">
      <alignment horizontal="center" vertical="center"/>
      <protection hidden="1" locked="0"/>
    </xf>
    <xf numFmtId="0" fontId="9" fillId="33" borderId="32" xfId="53" applyFont="1" applyFill="1" applyBorder="1" applyAlignment="1" applyProtection="1">
      <alignment horizontal="center" vertical="center"/>
      <protection hidden="1" locked="0"/>
    </xf>
    <xf numFmtId="0" fontId="12" fillId="0" borderId="33" xfId="57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9" fillId="33" borderId="34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4" xfId="53" applyFont="1" applyFill="1" applyBorder="1" applyAlignment="1" applyProtection="1">
      <alignment horizontal="center" vertical="center"/>
      <protection hidden="1"/>
    </xf>
    <xf numFmtId="0" fontId="9" fillId="0" borderId="30" xfId="53" applyFont="1" applyFill="1" applyBorder="1" applyAlignment="1" applyProtection="1">
      <alignment horizontal="center" vertical="center" wrapText="1"/>
      <protection hidden="1"/>
    </xf>
    <xf numFmtId="1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27" xfId="53" applyFont="1" applyFill="1" applyBorder="1" applyAlignment="1" applyProtection="1">
      <alignment horizontal="center" vertical="center"/>
      <protection hidden="1" locked="0"/>
    </xf>
    <xf numFmtId="0" fontId="9" fillId="33" borderId="29" xfId="53" applyFont="1" applyFill="1" applyBorder="1" applyAlignment="1" applyProtection="1">
      <alignment horizontal="center" vertical="center"/>
      <protection hidden="1" locked="0"/>
    </xf>
    <xf numFmtId="0" fontId="12" fillId="0" borderId="35" xfId="57" applyNumberFormat="1" applyFont="1" applyFill="1" applyBorder="1" applyAlignment="1" applyProtection="1">
      <alignment horizontal="left" vertical="center" wrapText="1"/>
      <protection hidden="1"/>
    </xf>
    <xf numFmtId="0" fontId="9" fillId="0" borderId="36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36" xfId="57" applyNumberFormat="1" applyFont="1" applyFill="1" applyBorder="1" applyAlignment="1" applyProtection="1">
      <alignment horizontal="left" vertical="center" wrapText="1"/>
      <protection hidden="1"/>
    </xf>
    <xf numFmtId="0" fontId="9" fillId="33" borderId="37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0" xfId="53" applyFont="1" applyFill="1" applyBorder="1" applyAlignment="1" applyProtection="1">
      <alignment horizontal="center" vertical="center"/>
      <protection hidden="1"/>
    </xf>
    <xf numFmtId="1" fontId="5" fillId="0" borderId="23" xfId="53" applyNumberFormat="1" applyFont="1" applyFill="1" applyBorder="1" applyAlignment="1" applyProtection="1">
      <alignment horizontal="center" vertical="center"/>
      <protection hidden="1"/>
    </xf>
    <xf numFmtId="166" fontId="5" fillId="0" borderId="22" xfId="53" applyNumberFormat="1" applyFont="1" applyFill="1" applyBorder="1" applyAlignment="1" applyProtection="1">
      <alignment horizontal="center" vertical="center" wrapText="1"/>
      <protection hidden="1"/>
    </xf>
    <xf numFmtId="166" fontId="9" fillId="0" borderId="38" xfId="53" applyNumberFormat="1" applyFont="1" applyFill="1" applyBorder="1" applyAlignment="1" applyProtection="1">
      <alignment horizontal="center" vertical="center"/>
      <protection hidden="1"/>
    </xf>
    <xf numFmtId="165" fontId="9" fillId="0" borderId="13" xfId="53" applyNumberFormat="1" applyFont="1" applyFill="1" applyBorder="1" applyAlignment="1" applyProtection="1">
      <alignment horizontal="center" vertical="center"/>
      <protection hidden="1"/>
    </xf>
    <xf numFmtId="45" fontId="9" fillId="0" borderId="13" xfId="53" applyNumberFormat="1" applyFont="1" applyFill="1" applyBorder="1" applyAlignment="1" applyProtection="1">
      <alignment horizontal="center" vertical="center"/>
      <protection hidden="1"/>
    </xf>
    <xf numFmtId="0" fontId="9" fillId="0" borderId="13" xfId="53" applyNumberFormat="1" applyFont="1" applyFill="1" applyBorder="1" applyAlignment="1" applyProtection="1">
      <alignment horizontal="center" vertical="center"/>
      <protection hidden="1"/>
    </xf>
    <xf numFmtId="166" fontId="9" fillId="0" borderId="13" xfId="53" applyNumberFormat="1" applyFont="1" applyFill="1" applyBorder="1" applyAlignment="1" applyProtection="1">
      <alignment horizontal="center" vertical="center"/>
      <protection hidden="1"/>
    </xf>
    <xf numFmtId="167" fontId="9" fillId="34" borderId="13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13" xfId="53" applyFont="1" applyFill="1" applyBorder="1" applyAlignment="1" applyProtection="1">
      <alignment horizontal="center" vertical="center"/>
      <protection hidden="1" locked="0"/>
    </xf>
    <xf numFmtId="1" fontId="5" fillId="0" borderId="39" xfId="53" applyNumberFormat="1" applyFont="1" applyFill="1" applyBorder="1" applyAlignment="1" applyProtection="1">
      <alignment horizontal="center" vertical="center"/>
      <protection hidden="1"/>
    </xf>
    <xf numFmtId="166" fontId="5" fillId="0" borderId="32" xfId="53" applyNumberFormat="1" applyFont="1" applyFill="1" applyBorder="1" applyAlignment="1" applyProtection="1">
      <alignment horizontal="center" vertical="center" wrapText="1"/>
      <protection hidden="1"/>
    </xf>
    <xf numFmtId="166" fontId="9" fillId="0" borderId="40" xfId="53" applyNumberFormat="1" applyFont="1" applyFill="1" applyBorder="1" applyAlignment="1" applyProtection="1">
      <alignment horizontal="center" vertical="center"/>
      <protection hidden="1"/>
    </xf>
    <xf numFmtId="165" fontId="9" fillId="0" borderId="25" xfId="53" applyNumberFormat="1" applyFont="1" applyFill="1" applyBorder="1" applyAlignment="1" applyProtection="1">
      <alignment horizontal="center" vertical="center"/>
      <protection hidden="1"/>
    </xf>
    <xf numFmtId="45" fontId="9" fillId="0" borderId="25" xfId="53" applyNumberFormat="1" applyFont="1" applyFill="1" applyBorder="1" applyAlignment="1" applyProtection="1">
      <alignment horizontal="center" vertical="center"/>
      <protection hidden="1"/>
    </xf>
    <xf numFmtId="0" fontId="9" fillId="0" borderId="25" xfId="53" applyNumberFormat="1" applyFont="1" applyFill="1" applyBorder="1" applyAlignment="1" applyProtection="1">
      <alignment horizontal="center" vertical="center"/>
      <protection hidden="1"/>
    </xf>
    <xf numFmtId="166" fontId="9" fillId="0" borderId="25" xfId="53" applyNumberFormat="1" applyFont="1" applyFill="1" applyBorder="1" applyAlignment="1" applyProtection="1">
      <alignment horizontal="center" vertical="center"/>
      <protection hidden="1"/>
    </xf>
    <xf numFmtId="167" fontId="9" fillId="34" borderId="25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25" xfId="53" applyFont="1" applyFill="1" applyBorder="1" applyAlignment="1" applyProtection="1">
      <alignment horizontal="center" vertical="center"/>
      <protection hidden="1" locked="0"/>
    </xf>
    <xf numFmtId="0" fontId="12" fillId="0" borderId="25" xfId="57" applyNumberFormat="1" applyFont="1" applyFill="1" applyBorder="1" applyAlignment="1" applyProtection="1">
      <alignment horizontal="left" vertical="center" wrapText="1"/>
      <protection hidden="1"/>
    </xf>
    <xf numFmtId="0" fontId="9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9" fillId="33" borderId="3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1" xfId="53" applyFont="1" applyFill="1" applyBorder="1" applyAlignment="1" applyProtection="1">
      <alignment horizontal="center" vertical="center" wrapText="1"/>
      <protection hidden="1"/>
    </xf>
    <xf numFmtId="1" fontId="5" fillId="0" borderId="42" xfId="53" applyNumberFormat="1" applyFont="1" applyFill="1" applyBorder="1" applyAlignment="1" applyProtection="1">
      <alignment horizontal="center" vertical="center"/>
      <protection hidden="1"/>
    </xf>
    <xf numFmtId="1" fontId="5" fillId="0" borderId="43" xfId="53" applyNumberFormat="1" applyFont="1" applyFill="1" applyBorder="1" applyAlignment="1" applyProtection="1">
      <alignment horizontal="center" vertical="center"/>
      <protection hidden="1"/>
    </xf>
    <xf numFmtId="0" fontId="5" fillId="33" borderId="43" xfId="53" applyNumberFormat="1" applyFont="1" applyFill="1" applyBorder="1" applyAlignment="1" applyProtection="1">
      <alignment horizontal="center" vertical="center"/>
      <protection hidden="1" locked="0"/>
    </xf>
    <xf numFmtId="166" fontId="5" fillId="0" borderId="44" xfId="53" applyNumberFormat="1" applyFont="1" applyFill="1" applyBorder="1" applyAlignment="1" applyProtection="1">
      <alignment horizontal="center" vertical="center" wrapText="1"/>
      <protection hidden="1"/>
    </xf>
    <xf numFmtId="166" fontId="9" fillId="0" borderId="45" xfId="53" applyNumberFormat="1" applyFont="1" applyFill="1" applyBorder="1" applyAlignment="1" applyProtection="1">
      <alignment horizontal="center" vertical="center"/>
      <protection hidden="1"/>
    </xf>
    <xf numFmtId="165" fontId="9" fillId="0" borderId="43" xfId="53" applyNumberFormat="1" applyFont="1" applyFill="1" applyBorder="1" applyAlignment="1" applyProtection="1">
      <alignment horizontal="center" vertical="center"/>
      <protection hidden="1"/>
    </xf>
    <xf numFmtId="45" fontId="9" fillId="0" borderId="43" xfId="53" applyNumberFormat="1" applyFont="1" applyFill="1" applyBorder="1" applyAlignment="1" applyProtection="1">
      <alignment horizontal="center" vertical="center"/>
      <protection hidden="1"/>
    </xf>
    <xf numFmtId="0" fontId="9" fillId="0" borderId="43" xfId="53" applyNumberFormat="1" applyFont="1" applyFill="1" applyBorder="1" applyAlignment="1" applyProtection="1">
      <alignment horizontal="center" vertical="center"/>
      <protection hidden="1"/>
    </xf>
    <xf numFmtId="166" fontId="9" fillId="0" borderId="43" xfId="53" applyNumberFormat="1" applyFont="1" applyFill="1" applyBorder="1" applyAlignment="1" applyProtection="1">
      <alignment horizontal="center" vertical="center"/>
      <protection hidden="1"/>
    </xf>
    <xf numFmtId="167" fontId="9" fillId="34" borderId="43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43" xfId="53" applyFont="1" applyFill="1" applyBorder="1" applyAlignment="1" applyProtection="1">
      <alignment horizontal="center" vertical="center"/>
      <protection hidden="1" locked="0"/>
    </xf>
    <xf numFmtId="0" fontId="12" fillId="0" borderId="43" xfId="57" applyNumberFormat="1" applyFont="1" applyFill="1" applyBorder="1" applyAlignment="1" applyProtection="1">
      <alignment horizontal="left" vertical="center" wrapText="1"/>
      <protection hidden="1"/>
    </xf>
    <xf numFmtId="0" fontId="9" fillId="0" borderId="43" xfId="53" applyNumberFormat="1" applyFont="1" applyFill="1" applyBorder="1" applyAlignment="1" applyProtection="1">
      <alignment horizontal="left" vertical="center" wrapText="1"/>
      <protection hidden="1"/>
    </xf>
    <xf numFmtId="0" fontId="9" fillId="33" borderId="46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1" xfId="53" applyFont="1" applyFill="1" applyBorder="1" applyAlignment="1" applyProtection="1">
      <alignment horizontal="center" vertical="center"/>
      <protection hidden="1"/>
    </xf>
    <xf numFmtId="166" fontId="9" fillId="0" borderId="47" xfId="53" applyNumberFormat="1" applyFont="1" applyFill="1" applyBorder="1" applyAlignment="1" applyProtection="1">
      <alignment horizontal="center" vertical="center"/>
      <protection hidden="1"/>
    </xf>
    <xf numFmtId="165" fontId="9" fillId="0" borderId="21" xfId="53" applyNumberFormat="1" applyFont="1" applyFill="1" applyBorder="1" applyAlignment="1" applyProtection="1">
      <alignment horizontal="center" vertical="center"/>
      <protection hidden="1"/>
    </xf>
    <xf numFmtId="45" fontId="9" fillId="0" borderId="48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NumberFormat="1" applyFont="1" applyFill="1" applyBorder="1" applyAlignment="1" applyProtection="1">
      <alignment horizontal="center" vertical="center"/>
      <protection hidden="1"/>
    </xf>
    <xf numFmtId="45" fontId="9" fillId="0" borderId="47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center" vertical="center"/>
      <protection hidden="1"/>
    </xf>
    <xf numFmtId="166" fontId="9" fillId="0" borderId="11" xfId="53" applyNumberFormat="1" applyFont="1" applyFill="1" applyBorder="1" applyAlignment="1" applyProtection="1">
      <alignment horizontal="center" vertical="center"/>
      <protection hidden="1"/>
    </xf>
    <xf numFmtId="167" fontId="9" fillId="34" borderId="47" xfId="53" applyNumberFormat="1" applyFont="1" applyFill="1" applyBorder="1" applyAlignment="1" applyProtection="1">
      <alignment horizontal="center" vertical="center"/>
      <protection hidden="1" locked="0"/>
    </xf>
    <xf numFmtId="167" fontId="9" fillId="34" borderId="22" xfId="53" applyNumberFormat="1" applyFont="1" applyFill="1" applyBorder="1" applyAlignment="1" applyProtection="1">
      <alignment horizontal="center" vertical="center"/>
      <protection hidden="1" locked="0"/>
    </xf>
    <xf numFmtId="166" fontId="5" fillId="0" borderId="29" xfId="53" applyNumberFormat="1" applyFont="1" applyFill="1" applyBorder="1" applyAlignment="1" applyProtection="1">
      <alignment horizontal="center" vertical="center" wrapText="1"/>
      <protection hidden="1"/>
    </xf>
    <xf numFmtId="167" fontId="9" fillId="34" borderId="26" xfId="53" applyNumberFormat="1" applyFont="1" applyFill="1" applyBorder="1" applyAlignment="1" applyProtection="1">
      <alignment horizontal="center" vertical="center"/>
      <protection hidden="1" locked="0"/>
    </xf>
    <xf numFmtId="167" fontId="9" fillId="34" borderId="29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25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7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53" applyNumberFormat="1" applyFont="1" applyFill="1" applyAlignment="1" applyProtection="1">
      <alignment horizontal="right"/>
      <protection hidden="1"/>
    </xf>
    <xf numFmtId="166" fontId="9" fillId="0" borderId="49" xfId="53" applyNumberFormat="1" applyFont="1" applyFill="1" applyBorder="1" applyAlignment="1" applyProtection="1">
      <alignment horizontal="center" vertical="center"/>
      <protection hidden="1"/>
    </xf>
    <xf numFmtId="165" fontId="9" fillId="0" borderId="46" xfId="53" applyNumberFormat="1" applyFont="1" applyFill="1" applyBorder="1" applyAlignment="1" applyProtection="1">
      <alignment horizontal="center" vertical="center"/>
      <protection hidden="1"/>
    </xf>
    <xf numFmtId="45" fontId="9" fillId="0" borderId="50" xfId="53" applyNumberFormat="1" applyFont="1" applyFill="1" applyBorder="1" applyAlignment="1" applyProtection="1">
      <alignment horizontal="center" vertical="center"/>
      <protection hidden="1"/>
    </xf>
    <xf numFmtId="0" fontId="9" fillId="0" borderId="44" xfId="53" applyNumberFormat="1" applyFont="1" applyFill="1" applyBorder="1" applyAlignment="1" applyProtection="1">
      <alignment horizontal="center" vertical="center"/>
      <protection hidden="1"/>
    </xf>
    <xf numFmtId="45" fontId="9" fillId="0" borderId="49" xfId="53" applyNumberFormat="1" applyFont="1" applyFill="1" applyBorder="1" applyAlignment="1" applyProtection="1">
      <alignment horizontal="center" vertical="center"/>
      <protection hidden="1"/>
    </xf>
    <xf numFmtId="0" fontId="9" fillId="0" borderId="41" xfId="53" applyNumberFormat="1" applyFont="1" applyFill="1" applyBorder="1" applyAlignment="1" applyProtection="1">
      <alignment horizontal="center" vertical="center"/>
      <protection hidden="1"/>
    </xf>
    <xf numFmtId="166" fontId="9" fillId="0" borderId="41" xfId="53" applyNumberFormat="1" applyFont="1" applyFill="1" applyBorder="1" applyAlignment="1" applyProtection="1">
      <alignment horizontal="center" vertical="center"/>
      <protection hidden="1"/>
    </xf>
    <xf numFmtId="167" fontId="9" fillId="34" borderId="49" xfId="53" applyNumberFormat="1" applyFont="1" applyFill="1" applyBorder="1" applyAlignment="1" applyProtection="1">
      <alignment horizontal="center" vertical="center"/>
      <protection hidden="1" locked="0"/>
    </xf>
    <xf numFmtId="167" fontId="9" fillId="34" borderId="44" xfId="53" applyNumberFormat="1" applyFont="1" applyFill="1" applyBorder="1" applyAlignment="1" applyProtection="1">
      <alignment horizontal="center" vertical="center"/>
      <protection hidden="1" locked="0"/>
    </xf>
    <xf numFmtId="0" fontId="9" fillId="33" borderId="46" xfId="53" applyFont="1" applyFill="1" applyBorder="1" applyAlignment="1" applyProtection="1">
      <alignment horizontal="center" vertical="center"/>
      <protection hidden="1" locked="0"/>
    </xf>
    <xf numFmtId="0" fontId="9" fillId="33" borderId="44" xfId="53" applyFont="1" applyFill="1" applyBorder="1" applyAlignment="1" applyProtection="1">
      <alignment horizontal="center" vertical="center"/>
      <protection hidden="1" locked="0"/>
    </xf>
    <xf numFmtId="0" fontId="12" fillId="0" borderId="42" xfId="57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textRotation="90" wrapText="1"/>
      <protection hidden="1"/>
    </xf>
    <xf numFmtId="164" fontId="5" fillId="0" borderId="0" xfId="53" applyNumberFormat="1" applyFont="1" applyFill="1" applyBorder="1" applyAlignment="1" applyProtection="1">
      <alignment horizontal="center" textRotation="90" wrapText="1"/>
      <protection hidden="1"/>
    </xf>
    <xf numFmtId="0" fontId="9" fillId="0" borderId="51" xfId="53" applyFont="1" applyFill="1" applyBorder="1" applyAlignment="1" applyProtection="1">
      <alignment horizontal="center" wrapText="1"/>
      <protection hidden="1"/>
    </xf>
    <xf numFmtId="0" fontId="9" fillId="0" borderId="52" xfId="53" applyFont="1" applyFill="1" applyBorder="1" applyAlignment="1" applyProtection="1">
      <alignment horizontal="center" wrapText="1"/>
      <protection hidden="1"/>
    </xf>
    <xf numFmtId="0" fontId="9" fillId="0" borderId="53" xfId="53" applyFont="1" applyFill="1" applyBorder="1" applyAlignment="1" applyProtection="1">
      <alignment horizontal="center" wrapText="1"/>
      <protection hidden="1"/>
    </xf>
    <xf numFmtId="21" fontId="9" fillId="35" borderId="53" xfId="53" applyNumberFormat="1" applyFont="1" applyFill="1" applyBorder="1" applyAlignment="1" applyProtection="1">
      <alignment horizontal="center"/>
      <protection hidden="1"/>
    </xf>
    <xf numFmtId="164" fontId="9" fillId="0" borderId="0" xfId="53" applyNumberFormat="1" applyFont="1" applyProtection="1">
      <alignment/>
      <protection hidden="1"/>
    </xf>
    <xf numFmtId="0" fontId="13" fillId="0" borderId="0" xfId="53" applyFont="1" applyBorder="1" applyAlignment="1" applyProtection="1">
      <alignment horizontal="center" wrapText="1"/>
      <protection hidden="1"/>
    </xf>
    <xf numFmtId="164" fontId="6" fillId="0" borderId="0" xfId="53" applyNumberFormat="1" applyFont="1" applyProtection="1">
      <alignment/>
      <protection hidden="1"/>
    </xf>
    <xf numFmtId="49" fontId="6" fillId="0" borderId="0" xfId="53" applyNumberFormat="1" applyFont="1" applyProtection="1">
      <alignment/>
      <protection hidden="1"/>
    </xf>
    <xf numFmtId="0" fontId="9" fillId="0" borderId="0" xfId="53" applyFont="1" applyFill="1" applyAlignment="1" applyProtection="1">
      <alignment wrapText="1"/>
      <protection hidden="1"/>
    </xf>
    <xf numFmtId="164" fontId="9" fillId="0" borderId="0" xfId="53" applyNumberFormat="1" applyFont="1" applyFill="1" applyAlignment="1" applyProtection="1">
      <alignment wrapText="1"/>
      <protection hidden="1"/>
    </xf>
    <xf numFmtId="49" fontId="9" fillId="0" borderId="0" xfId="53" applyNumberFormat="1" applyFont="1" applyBorder="1" applyProtection="1">
      <alignment/>
      <protection hidden="1"/>
    </xf>
    <xf numFmtId="0" fontId="16" fillId="0" borderId="0" xfId="53" applyFont="1" applyBorder="1" applyAlignment="1" applyProtection="1">
      <alignment horizontal="right" vertical="center"/>
      <protection hidden="1"/>
    </xf>
    <xf numFmtId="0" fontId="5" fillId="0" borderId="0" xfId="53" applyNumberFormat="1" applyFont="1" applyFill="1" applyProtection="1">
      <alignment/>
      <protection hidden="1"/>
    </xf>
    <xf numFmtId="0" fontId="16" fillId="0" borderId="0" xfId="53" applyFont="1" applyFill="1" applyAlignment="1" applyProtection="1">
      <alignment horizontal="right"/>
      <protection hidden="1"/>
    </xf>
    <xf numFmtId="45" fontId="9" fillId="0" borderId="0" xfId="53" applyNumberFormat="1" applyFont="1" applyFill="1" applyProtection="1">
      <alignment/>
      <protection hidden="1"/>
    </xf>
    <xf numFmtId="0" fontId="9" fillId="0" borderId="0" xfId="53" applyFont="1" applyFill="1" applyAlignment="1" applyProtection="1">
      <alignment horizontal="left"/>
      <protection hidden="1"/>
    </xf>
    <xf numFmtId="0" fontId="16" fillId="0" borderId="0" xfId="53" applyFont="1" applyFill="1" applyAlignment="1" applyProtection="1">
      <alignment horizontal="left"/>
      <protection hidden="1"/>
    </xf>
    <xf numFmtId="49" fontId="13" fillId="0" borderId="0" xfId="53" applyNumberFormat="1" applyFont="1" applyAlignment="1" applyProtection="1">
      <alignment horizontal="center" vertical="center"/>
      <protection hidden="1"/>
    </xf>
    <xf numFmtId="165" fontId="15" fillId="36" borderId="54" xfId="53" applyNumberFormat="1" applyFont="1" applyFill="1" applyBorder="1" applyAlignment="1" applyProtection="1">
      <alignment horizontal="center" textRotation="90" wrapText="1"/>
      <protection hidden="1"/>
    </xf>
    <xf numFmtId="165" fontId="15" fillId="36" borderId="15" xfId="53" applyNumberFormat="1" applyFont="1" applyFill="1" applyBorder="1" applyAlignment="1" applyProtection="1">
      <alignment horizontal="center" textRotation="90" wrapText="1"/>
      <protection hidden="1"/>
    </xf>
    <xf numFmtId="165" fontId="5" fillId="0" borderId="55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55" xfId="53" applyFont="1" applyFill="1" applyBorder="1" applyAlignment="1" applyProtection="1">
      <alignment horizontal="center" textRotation="90" wrapText="1"/>
      <protection hidden="1"/>
    </xf>
    <xf numFmtId="0" fontId="5" fillId="0" borderId="18" xfId="53" applyFont="1" applyFill="1" applyBorder="1" applyAlignment="1" applyProtection="1">
      <alignment horizontal="center" textRotation="90" wrapText="1"/>
      <protection hidden="1"/>
    </xf>
    <xf numFmtId="0" fontId="5" fillId="0" borderId="56" xfId="53" applyFont="1" applyFill="1" applyBorder="1" applyAlignment="1" applyProtection="1">
      <alignment horizontal="center" wrapText="1"/>
      <protection hidden="1"/>
    </xf>
    <xf numFmtId="0" fontId="5" fillId="0" borderId="16" xfId="53" applyFont="1" applyFill="1" applyBorder="1" applyAlignment="1" applyProtection="1">
      <alignment horizontal="center" wrapText="1"/>
      <protection hidden="1"/>
    </xf>
    <xf numFmtId="0" fontId="5" fillId="0" borderId="57" xfId="53" applyFont="1" applyFill="1" applyBorder="1" applyAlignment="1" applyProtection="1">
      <alignment horizontal="center"/>
      <protection hidden="1"/>
    </xf>
    <xf numFmtId="0" fontId="5" fillId="0" borderId="17" xfId="53" applyFont="1" applyFill="1" applyBorder="1" applyAlignment="1" applyProtection="1">
      <alignment horizontal="center"/>
      <protection hidden="1"/>
    </xf>
    <xf numFmtId="0" fontId="5" fillId="0" borderId="58" xfId="53" applyFont="1" applyFill="1" applyBorder="1" applyAlignment="1" applyProtection="1">
      <alignment horizontal="center" wrapText="1"/>
      <protection hidden="1"/>
    </xf>
    <xf numFmtId="0" fontId="5" fillId="0" borderId="59" xfId="53" applyFont="1" applyFill="1" applyBorder="1" applyAlignment="1" applyProtection="1">
      <alignment horizontal="center" wrapText="1"/>
      <protection hidden="1"/>
    </xf>
    <xf numFmtId="0" fontId="5" fillId="0" borderId="60" xfId="53" applyFont="1" applyFill="1" applyBorder="1" applyAlignment="1" applyProtection="1">
      <alignment horizontal="center" vertical="center" wrapText="1"/>
      <protection hidden="1"/>
    </xf>
    <xf numFmtId="0" fontId="5" fillId="0" borderId="54" xfId="53" applyFont="1" applyFill="1" applyBorder="1" applyAlignment="1" applyProtection="1">
      <alignment horizontal="center" vertical="center" wrapText="1"/>
      <protection hidden="1"/>
    </xf>
    <xf numFmtId="0" fontId="5" fillId="0" borderId="55" xfId="53" applyFont="1" applyFill="1" applyBorder="1" applyAlignment="1" applyProtection="1">
      <alignment horizontal="center" vertical="center" wrapText="1"/>
      <protection hidden="1"/>
    </xf>
    <xf numFmtId="165" fontId="5" fillId="0" borderId="57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42" xfId="53" applyNumberFormat="1" applyFont="1" applyFill="1" applyBorder="1" applyAlignment="1" applyProtection="1">
      <alignment horizontal="center" textRotation="90" wrapText="1"/>
      <protection hidden="1"/>
    </xf>
    <xf numFmtId="0" fontId="9" fillId="0" borderId="23" xfId="53" applyNumberFormat="1" applyFont="1" applyFill="1" applyBorder="1" applyAlignment="1" applyProtection="1">
      <alignment horizontal="center" textRotation="90" wrapText="1"/>
      <protection hidden="1"/>
    </xf>
    <xf numFmtId="0" fontId="17" fillId="0" borderId="0" xfId="53" applyFont="1" applyAlignment="1" applyProtection="1">
      <alignment horizontal="center" vertical="center" wrapText="1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13" fillId="0" borderId="61" xfId="53" applyFont="1" applyFill="1" applyBorder="1" applyAlignment="1" applyProtection="1">
      <alignment horizontal="center" vertical="center" wrapText="1"/>
      <protection hidden="1"/>
    </xf>
    <xf numFmtId="0" fontId="13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62" xfId="53" applyFont="1" applyFill="1" applyBorder="1" applyAlignment="1" applyProtection="1">
      <alignment horizontal="center" textRotation="90" wrapText="1"/>
      <protection hidden="1"/>
    </xf>
    <xf numFmtId="0" fontId="5" fillId="0" borderId="20" xfId="53" applyFont="1" applyFill="1" applyBorder="1" applyAlignment="1" applyProtection="1">
      <alignment horizontal="center" textRotation="90" wrapText="1"/>
      <protection hidden="1"/>
    </xf>
    <xf numFmtId="0" fontId="5" fillId="0" borderId="57" xfId="53" applyNumberFormat="1" applyFont="1" applyFill="1" applyBorder="1" applyAlignment="1" applyProtection="1">
      <alignment horizontal="center" textRotation="90" wrapText="1"/>
      <protection hidden="1"/>
    </xf>
    <xf numFmtId="0" fontId="5" fillId="0" borderId="17" xfId="53" applyNumberFormat="1" applyFont="1" applyFill="1" applyBorder="1" applyAlignment="1" applyProtection="1">
      <alignment horizontal="center" textRotation="90" wrapText="1"/>
      <protection hidden="1"/>
    </xf>
    <xf numFmtId="165" fontId="8" fillId="37" borderId="54" xfId="53" applyNumberFormat="1" applyFont="1" applyFill="1" applyBorder="1" applyAlignment="1" applyProtection="1">
      <alignment horizontal="center" textRotation="90" wrapText="1"/>
      <protection hidden="1"/>
    </xf>
    <xf numFmtId="165" fontId="8" fillId="37" borderId="15" xfId="53" applyNumberFormat="1" applyFont="1" applyFill="1" applyBorder="1" applyAlignment="1" applyProtection="1">
      <alignment horizontal="center" textRotation="90" wrapText="1"/>
      <protection hidden="1"/>
    </xf>
    <xf numFmtId="0" fontId="5" fillId="0" borderId="44" xfId="53" applyFont="1" applyFill="1" applyBorder="1" applyAlignment="1" applyProtection="1">
      <alignment horizontal="center" textRotation="90" wrapText="1"/>
      <protection hidden="1"/>
    </xf>
    <xf numFmtId="0" fontId="5" fillId="0" borderId="22" xfId="53" applyFont="1" applyFill="1" applyBorder="1" applyAlignment="1" applyProtection="1">
      <alignment horizontal="center" textRotation="90" wrapText="1"/>
      <protection hidden="1"/>
    </xf>
    <xf numFmtId="0" fontId="5" fillId="0" borderId="43" xfId="53" applyNumberFormat="1" applyFont="1" applyFill="1" applyBorder="1" applyAlignment="1" applyProtection="1">
      <alignment horizontal="center" textRotation="90" wrapText="1"/>
      <protection hidden="1"/>
    </xf>
    <xf numFmtId="0" fontId="5" fillId="0" borderId="13" xfId="53" applyNumberFormat="1" applyFont="1" applyFill="1" applyBorder="1" applyAlignment="1" applyProtection="1">
      <alignment horizontal="center" textRotation="90" wrapText="1"/>
      <protection hidden="1"/>
    </xf>
    <xf numFmtId="1" fontId="8" fillId="0" borderId="43" xfId="53" applyNumberFormat="1" applyFont="1" applyFill="1" applyBorder="1" applyAlignment="1" applyProtection="1">
      <alignment horizontal="center" textRotation="90" wrapText="1"/>
      <protection hidden="1"/>
    </xf>
    <xf numFmtId="1" fontId="8" fillId="0" borderId="13" xfId="53" applyNumberFormat="1" applyFont="1" applyFill="1" applyBorder="1" applyAlignment="1" applyProtection="1">
      <alignment horizontal="center" textRotation="90" wrapText="1"/>
      <protection hidden="1"/>
    </xf>
    <xf numFmtId="165" fontId="8" fillId="0" borderId="60" xfId="53" applyNumberFormat="1" applyFont="1" applyFill="1" applyBorder="1" applyAlignment="1" applyProtection="1">
      <alignment horizontal="center" textRotation="90" wrapText="1"/>
      <protection hidden="1"/>
    </xf>
    <xf numFmtId="165" fontId="8" fillId="0" borderId="63" xfId="53" applyNumberFormat="1" applyFont="1" applyFill="1" applyBorder="1" applyAlignment="1" applyProtection="1">
      <alignment horizontal="center" textRotation="90" wrapText="1"/>
      <protection hidden="1"/>
    </xf>
    <xf numFmtId="0" fontId="8" fillId="36" borderId="54" xfId="53" applyNumberFormat="1" applyFont="1" applyFill="1" applyBorder="1" applyAlignment="1" applyProtection="1">
      <alignment horizontal="center" textRotation="90" wrapText="1"/>
      <protection hidden="1"/>
    </xf>
    <xf numFmtId="0" fontId="8" fillId="36" borderId="15" xfId="53" applyNumberFormat="1" applyFont="1" applyFill="1" applyBorder="1" applyAlignment="1" applyProtection="1">
      <alignment horizontal="center" textRotation="90" wrapText="1"/>
      <protection hidden="1"/>
    </xf>
    <xf numFmtId="0" fontId="15" fillId="36" borderId="54" xfId="53" applyFont="1" applyFill="1" applyBorder="1" applyAlignment="1" applyProtection="1">
      <alignment horizontal="center" textRotation="90" wrapText="1"/>
      <protection hidden="1"/>
    </xf>
    <xf numFmtId="0" fontId="15" fillId="36" borderId="15" xfId="53" applyFont="1" applyFill="1" applyBorder="1" applyAlignment="1" applyProtection="1">
      <alignment horizontal="center" textRotation="90" wrapText="1"/>
      <protection hidden="1"/>
    </xf>
    <xf numFmtId="0" fontId="15" fillId="0" borderId="54" xfId="53" applyNumberFormat="1" applyFont="1" applyFill="1" applyBorder="1" applyAlignment="1" applyProtection="1">
      <alignment horizontal="center" textRotation="90" wrapText="1"/>
      <protection hidden="1"/>
    </xf>
    <xf numFmtId="0" fontId="15" fillId="0" borderId="15" xfId="53" applyNumberFormat="1" applyFont="1" applyFill="1" applyBorder="1" applyAlignment="1" applyProtection="1">
      <alignment horizontal="center" textRotation="90" wrapText="1"/>
      <protection hidden="1"/>
    </xf>
    <xf numFmtId="165" fontId="15" fillId="0" borderId="54" xfId="53" applyNumberFormat="1" applyFont="1" applyFill="1" applyBorder="1" applyAlignment="1" applyProtection="1">
      <alignment horizontal="center" textRotation="90" wrapText="1"/>
      <protection hidden="1"/>
    </xf>
    <xf numFmtId="165" fontId="15" fillId="0" borderId="15" xfId="53" applyNumberFormat="1" applyFont="1" applyFill="1" applyBorder="1" applyAlignment="1" applyProtection="1">
      <alignment horizontal="center" textRotation="90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na_&#1040;&#1044;&#1048;&#1052;&#1058;&#1091;&#1088;\&#1050;&#1091;&#1084;&#1080;&#1088;-2015\04.&#1055;&#1088;&#1086;&#1090;&#1086;&#1082;&#1086;&#1083;&#1099;\&#1056;&#1072;&#1092;&#1090;&#1080;&#1085;&#1075;\&#1056;&#1072;&#1092;&#1090;&#1080;&#1085;&#1075;_11.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Квалификация"/>
      <sheetName val="Спринт"/>
      <sheetName val="Слалом"/>
      <sheetName val="Многоборье"/>
      <sheetName val="Очки"/>
      <sheetName val="Протокол_личка"/>
      <sheetName val="Протокол_группа"/>
      <sheetName val="Протокол_связки"/>
    </sheetNames>
    <sheetDataSet>
      <sheetData sheetId="0">
        <row r="24">
          <cell r="C24" t="str">
    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    </cell>
        </row>
        <row r="25">
          <cell r="C25" t="str">
            <v>Первенство России по рафтингу</v>
          </cell>
        </row>
        <row r="26">
          <cell r="C26" t="str">
            <v>08-12 июля 2015 года</v>
          </cell>
        </row>
        <row r="27">
          <cell r="C27" t="str">
            <v>р. Кумир, Чарышский район, Алтайский край</v>
          </cell>
        </row>
        <row r="29">
          <cell r="C29" t="str">
            <v>А.Н. Коростелев, СС1К, г. Барнаул</v>
          </cell>
        </row>
        <row r="30">
          <cell r="C30" t="str">
            <v>А.В. Сергеев, ССВК, г. Барнаул</v>
          </cell>
        </row>
        <row r="31">
          <cell r="C31" t="str">
            <v>М.В. Сотова, СС3К, г. Барнаул</v>
          </cell>
        </row>
        <row r="32">
          <cell r="C32" t="str">
            <v>С.М. Губаненко, ССВК, г. Санкт-Петербург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ПР_6_Ж</v>
          </cell>
          <cell r="D46" t="str">
            <v>ЮНИОРЫ</v>
          </cell>
          <cell r="M46">
            <v>13</v>
          </cell>
          <cell r="N46">
            <v>21</v>
          </cell>
          <cell r="P46" t="str">
            <v>III</v>
          </cell>
          <cell r="Q46">
            <v>1</v>
          </cell>
        </row>
        <row r="47">
          <cell r="C47" t="str">
            <v>ПР_6_М</v>
          </cell>
          <cell r="D47" t="str">
            <v>ЮНИОРКИ</v>
          </cell>
          <cell r="M47">
            <v>13</v>
          </cell>
          <cell r="N47">
            <v>21</v>
          </cell>
          <cell r="P47" t="str">
            <v>III</v>
          </cell>
          <cell r="Q47">
            <v>1</v>
          </cell>
        </row>
        <row r="48">
          <cell r="C48" t="str">
            <v>ПАК_6_Ж</v>
          </cell>
          <cell r="D48" t="str">
            <v>ЮНИОРКИ</v>
          </cell>
          <cell r="M48">
            <v>13</v>
          </cell>
          <cell r="N48">
            <v>21</v>
          </cell>
          <cell r="Q48">
            <v>0</v>
          </cell>
        </row>
        <row r="49">
          <cell r="C49" t="str">
            <v>ПАК_6_М</v>
          </cell>
          <cell r="D49" t="str">
            <v>ЮНИОРКИ</v>
          </cell>
          <cell r="M49">
            <v>13</v>
          </cell>
          <cell r="N49">
            <v>21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1740061811Я</v>
          </cell>
          <cell r="J117" t="str">
            <v>1740051811Я</v>
          </cell>
        </row>
        <row r="118">
          <cell r="C118" t="str">
            <v>3ю</v>
          </cell>
          <cell r="D118">
            <v>0.1</v>
          </cell>
          <cell r="I118" t="str">
            <v>1740041811Я</v>
          </cell>
          <cell r="J118" t="str">
            <v>1740031811Я</v>
          </cell>
        </row>
        <row r="119">
          <cell r="C119" t="str">
            <v>2ю</v>
          </cell>
          <cell r="D119">
            <v>0.3</v>
          </cell>
          <cell r="I119" t="str">
            <v>1740021811Я</v>
          </cell>
          <cell r="J119" t="str">
            <v>1740011811Я</v>
          </cell>
        </row>
        <row r="120">
          <cell r="C120" t="str">
            <v>1ю</v>
          </cell>
          <cell r="D120">
            <v>1</v>
          </cell>
          <cell r="I120" t="str">
            <v>1740081811Я</v>
          </cell>
          <cell r="J120" t="str">
            <v>1740071811Я</v>
          </cell>
        </row>
        <row r="121">
          <cell r="C121" t="str">
            <v>III</v>
          </cell>
          <cell r="D121">
            <v>1</v>
          </cell>
          <cell r="F121" t="str">
            <v>R6-мужчины</v>
          </cell>
        </row>
        <row r="122">
          <cell r="C122" t="str">
            <v>II</v>
          </cell>
          <cell r="D122">
            <v>3</v>
          </cell>
          <cell r="F122" t="str">
            <v>R6-женщины</v>
          </cell>
          <cell r="H122" t="str">
            <v>А.В. Сергеев, ССВК, г. Барнаул</v>
          </cell>
        </row>
        <row r="123">
          <cell r="C123" t="str">
            <v>I</v>
          </cell>
          <cell r="D123">
            <v>10</v>
          </cell>
          <cell r="F123" t="str">
            <v>R6-юниоры</v>
          </cell>
          <cell r="H123" t="str">
            <v>А.Н. Коростелев, СС1К, г. Барнаул</v>
          </cell>
        </row>
        <row r="124">
          <cell r="C124" t="str">
            <v>КМС</v>
          </cell>
          <cell r="D124">
            <v>30</v>
          </cell>
          <cell r="F124" t="str">
            <v>R6-юниорки</v>
          </cell>
        </row>
        <row r="125">
          <cell r="C125" t="str">
            <v>МС</v>
          </cell>
          <cell r="D125">
            <v>100</v>
          </cell>
          <cell r="F125" t="str">
            <v>R6-юноши</v>
          </cell>
        </row>
        <row r="126">
          <cell r="C126">
            <v>3</v>
          </cell>
          <cell r="D126">
            <v>1</v>
          </cell>
          <cell r="F126" t="str">
            <v>R6-девушки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  <row r="130">
          <cell r="H130" t="str">
            <v>р. Песчаная, Смоленский район, Алтайский край</v>
          </cell>
        </row>
        <row r="131">
          <cell r="H131" t="str">
            <v>р. Кумир, Чарышский район, Алтайский край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Субъект РФ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57</v>
          </cell>
          <cell r="B2" t="str">
            <v>ПР_6_М</v>
          </cell>
          <cell r="C2" t="str">
            <v>"UNION - ЛОСИ", ДЮСШ ТЭИС, г. Новосибирск</v>
          </cell>
          <cell r="D2" t="str">
            <v>Подрезова Е.С.</v>
          </cell>
          <cell r="E2" t="str">
            <v>Подрезова Е.С.</v>
          </cell>
          <cell r="F2" t="str">
            <v>Апанасов Дмитрий(КМС), Шимков Сергей(КМС), Самсонов Сергей(КМС), Дубинин Дмитрий(КМС), Карташев Максим(КМС), Добрускин Глеб(III)</v>
          </cell>
          <cell r="G2">
            <v>100.66666666666667</v>
          </cell>
          <cell r="H2">
            <v>0</v>
          </cell>
        </row>
        <row r="3">
          <cell r="A3">
            <v>605</v>
          </cell>
          <cell r="B3" t="str">
            <v>ПР_6_Ж</v>
          </cell>
          <cell r="C3" t="str">
            <v>"Азимут - Сборная Москвы", г. Москва</v>
          </cell>
          <cell r="D3" t="str">
            <v>Теслюченко Екатерина Федоровна</v>
          </cell>
          <cell r="E3" t="str">
            <v>Теслюченко Екатерина Федоровна</v>
          </cell>
          <cell r="F3" t="str">
            <v>Алексеева Дарья (КМС), Винокурова Александра(КМС), Никипорец Екатерина(КМС), Попкова Татьяна(КМС), Котова Анна (КМС), Краснова Дарья(КМС)</v>
          </cell>
          <cell r="G3">
            <v>120</v>
          </cell>
          <cell r="H3">
            <v>0</v>
          </cell>
        </row>
        <row r="4">
          <cell r="A4">
            <v>601</v>
          </cell>
          <cell r="B4" t="str">
            <v>ПР_6_Ж</v>
          </cell>
          <cell r="C4" t="str">
            <v>"Алые паруса" АКЦДЮТиК, г. Барнаул-1</v>
          </cell>
          <cell r="D4" t="str">
            <v>Бейберетов Сергей Витальевич</v>
          </cell>
          <cell r="E4" t="str">
            <v>Бейберетов Сергей Витальевич</v>
          </cell>
          <cell r="F4" t="str">
            <v>Акимова Любовь(II), Квятковская Екатерина(III), Тищенко Ангелина(III), Адаищук Мария(II), Карпенко Юлия(III), Шалак Екатерина(III), Мелихова София(III)</v>
          </cell>
          <cell r="G4">
            <v>6.285714285714286</v>
          </cell>
          <cell r="H4">
            <v>0</v>
          </cell>
        </row>
        <row r="5">
          <cell r="A5">
            <v>609</v>
          </cell>
          <cell r="B5" t="str">
            <v>ПР_6_М</v>
          </cell>
          <cell r="C5" t="str">
            <v>"Алые паруса" АКЦДЮТиК, г. Барнаул</v>
          </cell>
          <cell r="D5" t="str">
            <v>Бейберетов Сергей Витальевич</v>
          </cell>
          <cell r="E5" t="str">
            <v>Бейберетов Сергей Витальевич</v>
          </cell>
          <cell r="F5" t="str">
            <v>Ананьев Андрей(III), Дремов Иван(III), Гейзе Юрий(III), Землянский Даниил(III), Щуковский Егор(III), Федотов Степан(III), Копылов Александр(III)</v>
          </cell>
          <cell r="G5">
            <v>4</v>
          </cell>
          <cell r="H5">
            <v>0</v>
          </cell>
        </row>
        <row r="6">
          <cell r="A6">
            <v>608</v>
          </cell>
          <cell r="B6" t="str">
            <v>ПР_6_Ж</v>
          </cell>
          <cell r="C6" t="str">
            <v>"Анаконда", Алтайский район</v>
          </cell>
          <cell r="D6" t="str">
            <v>Ковалев Василий Николаевич</v>
          </cell>
          <cell r="E6" t="str">
            <v>Ковалев Василий Николаевич</v>
          </cell>
          <cell r="F6" t="str">
            <v>Щепотьева Софья(III), Косихина Кристина(III), Налимова Марина(III), Глушкова Анна(III), Сазонова Кристина(III), Кузнецова Анастасия(III)</v>
          </cell>
          <cell r="G6">
            <v>4</v>
          </cell>
          <cell r="H6">
            <v>0</v>
          </cell>
        </row>
        <row r="7">
          <cell r="A7">
            <v>611</v>
          </cell>
          <cell r="B7" t="str">
            <v>ПР_6_М</v>
          </cell>
          <cell r="C7" t="str">
            <v>"Анаконда-1", Алтайский район</v>
          </cell>
          <cell r="D7" t="str">
            <v>Ковалев Василий Николаевич</v>
          </cell>
          <cell r="E7" t="str">
            <v>Ковалев Василий Николаевич</v>
          </cell>
          <cell r="F7" t="str">
            <v>Ковалев Данила(III), Авдонин Борис(III), Уразов Станислав(III), Буслаев Дмитрий(III), Косолап Денис(III), Кудинов Денис(III)</v>
          </cell>
          <cell r="G7">
            <v>4</v>
          </cell>
          <cell r="H7">
            <v>0</v>
          </cell>
        </row>
        <row r="8">
          <cell r="A8">
            <v>604</v>
          </cell>
          <cell r="B8" t="str">
            <v>ПР_6_М</v>
          </cell>
          <cell r="C8" t="str">
            <v>"Анаконда-2", Алтайский район</v>
          </cell>
          <cell r="D8" t="str">
            <v>Ковалев Василий Николаевич</v>
          </cell>
          <cell r="E8" t="str">
            <v>Ковалев Василий Николаевич</v>
          </cell>
          <cell r="F8" t="str">
            <v>Безруков Илья(III), Казанцев Александр(III), Силуянов Михаил(III), Украинец Сергей(III), Самоносов Илья(III), Разгоняев Артем(III)</v>
          </cell>
          <cell r="G8">
            <v>4</v>
          </cell>
          <cell r="H8">
            <v>0</v>
          </cell>
        </row>
        <row r="9">
          <cell r="A9">
            <v>41</v>
          </cell>
          <cell r="B9" t="str">
            <v>ПР_6_Ж</v>
          </cell>
          <cell r="C9" t="str">
            <v>"Касатки", г. Бийск</v>
          </cell>
          <cell r="D9" t="str">
            <v>Соколова Виктория Евгеньевна</v>
          </cell>
          <cell r="E9" t="str">
            <v>Соколова Виктория Евгеньевна</v>
          </cell>
          <cell r="F9" t="str">
            <v>Орехова Анастасия(II), Хессина Наталья(II), Воронина Анастасия(II), Лоскутова Татьяна(II), Фролова Ирина(II), Неустроева Мария(II), Жолобова Екатерина(II)</v>
          </cell>
          <cell r="G9">
            <v>12</v>
          </cell>
          <cell r="H9">
            <v>0</v>
          </cell>
        </row>
        <row r="10">
          <cell r="A10">
            <v>50</v>
          </cell>
          <cell r="B10" t="str">
            <v>ПР_6_Ж</v>
          </cell>
          <cell r="C10" t="str">
            <v>"Комета", г. Новоалтайск - г. Барнаул</v>
          </cell>
          <cell r="D10" t="str">
            <v>Казимирова Анна Борисовна, Годунова Людмила Николаевна</v>
          </cell>
          <cell r="E10" t="str">
            <v>Казимирова Анна Борисовна, Годунова Людмила Николаевна</v>
          </cell>
          <cell r="F10" t="str">
            <v>Бочкарева Вероника(III), Чиркова Виктория(III), Гарифьянова Оксана(III), Штерцер Виктория(III), Гевейлер Валерия(III), Пронь Екатерина(III)</v>
          </cell>
          <cell r="G10">
            <v>4</v>
          </cell>
          <cell r="H10">
            <v>0</v>
          </cell>
        </row>
        <row r="11">
          <cell r="A11">
            <v>49</v>
          </cell>
          <cell r="B11" t="str">
            <v>ПР_6_Ж</v>
          </cell>
          <cell r="C11" t="str">
            <v>"Ладожанка" (СДЮСШОР ГБОУ " Балтийский берег"), г. Санкт-Петербург</v>
          </cell>
          <cell r="D11" t="str">
            <v>Ананьева Маргарита Станиславовна</v>
          </cell>
          <cell r="E11" t="str">
            <v>Ананьева Маргарита Станиславовна</v>
          </cell>
          <cell r="F11" t="str">
            <v>Костюченко Ксения(I), Горская Елизавета(I), Гришанина Оксана(I), Иванова Ксения(I), Костюченко Алина(I), Кислухина Екатерина(I), Бахвалова Мария(III)</v>
          </cell>
          <cell r="G11">
            <v>34.857142857142854</v>
          </cell>
          <cell r="H11">
            <v>0</v>
          </cell>
        </row>
        <row r="12">
          <cell r="A12">
            <v>607</v>
          </cell>
          <cell r="B12" t="str">
            <v>ПР_6_М</v>
          </cell>
          <cell r="C12" t="str">
            <v>"Метеор", г. Новоалтайск</v>
          </cell>
          <cell r="D12" t="str">
            <v>Казимирова Анна Борисовна</v>
          </cell>
          <cell r="E12" t="str">
            <v>Казимирова Анна Борисовна</v>
          </cell>
          <cell r="F12" t="str">
            <v>Шишко Максим(III), Адаищук Артур(III), Суминов Александр(III), Богачев Дмитрий(III), Добрынин Никита(III), Григоренко Кирилл(III)</v>
          </cell>
          <cell r="G12">
            <v>4</v>
          </cell>
          <cell r="H12">
            <v>0</v>
          </cell>
        </row>
        <row r="13">
          <cell r="A13">
            <v>610</v>
          </cell>
          <cell r="B13" t="str">
            <v>ПР_6_М</v>
          </cell>
          <cell r="C13" t="str">
            <v>"Омск-рафт", Омская область</v>
          </cell>
          <cell r="D13" t="str">
            <v>Гуров Н.С.</v>
          </cell>
          <cell r="E13" t="str">
            <v>Гуров Н.С.</v>
          </cell>
          <cell r="F13" t="str">
            <v>Лыжин Артем(II), Палагин Антон(II), Лапкин Константин(II), Елгин Дмитрий(II), Кизнер Владимир(II), Пырма Артем(II)</v>
          </cell>
          <cell r="G13">
            <v>12</v>
          </cell>
          <cell r="H13">
            <v>0</v>
          </cell>
        </row>
        <row r="14">
          <cell r="A14">
            <v>53</v>
          </cell>
          <cell r="B14" t="str">
            <v>ПР_6_М</v>
          </cell>
          <cell r="C14" t="str">
            <v>"СДЮСШОР ГБОУ "Балтийский берег" Балтийский берег - 4", г. Санкт-Петербург</v>
          </cell>
          <cell r="D14" t="str">
            <v>Ниренбург Татьяна Леонидовна</v>
          </cell>
          <cell r="E14" t="str">
            <v>Ниренбург Татьяна Леонидовна</v>
          </cell>
          <cell r="F14" t="str">
            <v>Витвицкий Алексей(КМС), Козырев Никита(КМС), Голод Тимофей(I), Бахвалов Евгений(КМС), Чупин Никита(КМС), Сингхал Дмитрий(КМС), Горюнов Алексей(II)</v>
          </cell>
          <cell r="G14">
            <v>93.14285714285714</v>
          </cell>
          <cell r="H14">
            <v>0</v>
          </cell>
        </row>
        <row r="15">
          <cell r="A15">
            <v>59</v>
          </cell>
          <cell r="B15" t="str">
            <v>ПР_6_М</v>
          </cell>
          <cell r="C15" t="str">
            <v>"СДЮСШОР ГБОУ "Балтийский берег" Свирь", г. Санкт-Петербург</v>
          </cell>
          <cell r="D15" t="str">
            <v>Ниренбург Татьяна Леонидовна</v>
          </cell>
          <cell r="E15" t="str">
            <v>Ниренбург Татьяна Леонидовна</v>
          </cell>
          <cell r="F15" t="str">
            <v>Корзин Андрей(КМС), Затягайлов Сергей(II), Белоногов Данил(КМС), Шкарников Иван(КМС), Сенников Иван(II), Поляков Арсений(II), Брюхачев Никита(КМС)</v>
          </cell>
          <cell r="G15">
            <v>73.71428571428571</v>
          </cell>
          <cell r="H15">
            <v>0</v>
          </cell>
        </row>
        <row r="16">
          <cell r="A16">
            <v>603</v>
          </cell>
          <cell r="B16" t="str">
            <v>ПР_6_М</v>
          </cell>
          <cell r="C16" t="str">
            <v>"СПОРТТУР", г. Рязань</v>
          </cell>
          <cell r="D16" t="str">
            <v>Якунин Алексей Владимирович</v>
          </cell>
          <cell r="E16" t="str">
            <v>Якунин Алексей Владимирович</v>
          </cell>
          <cell r="F16" t="str">
            <v>Гусев Андрей (МС), Морозов Алексей (МС), Федосов Юрий(КМС), Федосов Вячеслав (КМС), Паненков Илья(МС), Титков Серафим(МС)</v>
          </cell>
          <cell r="G16">
            <v>306.6666666666667</v>
          </cell>
          <cell r="H16">
            <v>0</v>
          </cell>
        </row>
        <row r="17">
          <cell r="A17">
            <v>606</v>
          </cell>
          <cell r="B17" t="str">
            <v>ПР_6_М</v>
          </cell>
          <cell r="C17" t="str">
            <v>"Томск - Одиссей", Томская область</v>
          </cell>
          <cell r="D17" t="str">
            <v>Кречетов Виктор Федорович</v>
          </cell>
          <cell r="E17" t="str">
            <v>Кречетов Виктор Федорович</v>
          </cell>
          <cell r="F17" t="str">
            <v>Мороцкий Евгений(КМС), Мельников Павел(I), Мельников Александр(I), Тузов Андрей(I), Ворожцов Геннадий(III), Сондор Александр(II), Белкин Кирилл(КМС)</v>
          </cell>
          <cell r="G17">
            <v>53.714285714285715</v>
          </cell>
          <cell r="H17">
            <v>0</v>
          </cell>
        </row>
        <row r="18">
          <cell r="A18">
            <v>613</v>
          </cell>
          <cell r="B18" t="str">
            <v>ПР_6_Ж</v>
          </cell>
          <cell r="C18" t="str">
            <v>"Штурм", Белгородская область</v>
          </cell>
          <cell r="D18" t="str">
            <v>Малахова Вера Олеговна</v>
          </cell>
          <cell r="E18" t="str">
            <v>Малахова Вера Олеговна</v>
          </cell>
          <cell r="F18" t="str">
            <v>Лыгина Мария(I), Дядюченко Александра(КМС), Остапенко Надежда(КМС), Сотникова Алиса(II), Лукьянова Екатерина(II), Ероменко Анастасия(III)</v>
          </cell>
          <cell r="G18">
            <v>51.333333333333336</v>
          </cell>
          <cell r="H18">
            <v>0</v>
          </cell>
        </row>
        <row r="19">
          <cell r="A19">
            <v>602</v>
          </cell>
          <cell r="B19" t="str">
            <v>ПР_6_Ж</v>
          </cell>
          <cell r="C19" t="str">
            <v>«Красноярочка», ТСК   «Ирбис», КГАУ «ЦСП», АЛВС, Красноярский край</v>
          </cell>
          <cell r="D19" t="str">
            <v>Кожанова Екатерина Алексеевна</v>
          </cell>
          <cell r="E19" t="str">
            <v>Кожанова Екатерина Алексеевна</v>
          </cell>
          <cell r="F19" t="str">
            <v>Моторная Алина (III), Жданова Дина (МС), Васильева Алина (КМС), Чугунова Тамара (МС), Эрдман Маргарита (МС), Кожанова Валентина (МС)</v>
          </cell>
          <cell r="G19">
            <v>287.3333333333333</v>
          </cell>
          <cell r="H19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115</v>
          </cell>
        </row>
        <row r="2">
          <cell r="E2" t="str">
            <v>15.1</v>
          </cell>
          <cell r="F2">
            <v>1</v>
          </cell>
          <cell r="H2" t="str">
            <v>Апанасов Дмитрий</v>
          </cell>
          <cell r="I2" t="str">
            <v>1997</v>
          </cell>
          <cell r="J2" t="str">
            <v>КМС</v>
          </cell>
          <cell r="K2" t="str">
            <v>м</v>
          </cell>
          <cell r="L2" t="str">
            <v>ПР_6_М</v>
          </cell>
          <cell r="P2">
            <v>57</v>
          </cell>
          <cell r="Q2">
            <v>30</v>
          </cell>
          <cell r="R2">
            <v>1997</v>
          </cell>
          <cell r="S2">
            <v>18</v>
          </cell>
          <cell r="U2" t="str">
            <v/>
          </cell>
          <cell r="V2" t="str">
            <v>да</v>
          </cell>
        </row>
        <row r="3">
          <cell r="E3" t="str">
            <v>15.2</v>
          </cell>
          <cell r="F3">
            <v>2</v>
          </cell>
          <cell r="H3" t="str">
            <v>Шимков Сергей</v>
          </cell>
          <cell r="I3" t="str">
            <v>1997</v>
          </cell>
          <cell r="J3" t="str">
            <v>КМС</v>
          </cell>
          <cell r="K3" t="str">
            <v>м</v>
          </cell>
          <cell r="L3" t="str">
            <v>ПР_6_М</v>
          </cell>
          <cell r="P3">
            <v>57</v>
          </cell>
          <cell r="Q3">
            <v>30</v>
          </cell>
          <cell r="R3">
            <v>1997</v>
          </cell>
          <cell r="S3">
            <v>18</v>
          </cell>
          <cell r="U3" t="str">
            <v/>
          </cell>
          <cell r="V3" t="str">
            <v>да</v>
          </cell>
        </row>
        <row r="4">
          <cell r="E4" t="str">
            <v>15.3</v>
          </cell>
          <cell r="F4">
            <v>3</v>
          </cell>
          <cell r="H4" t="str">
            <v>Самсонов Сергей</v>
          </cell>
          <cell r="I4" t="str">
            <v>1998</v>
          </cell>
          <cell r="J4" t="str">
            <v>КМС</v>
          </cell>
          <cell r="K4" t="str">
            <v>м</v>
          </cell>
          <cell r="L4" t="str">
            <v>ПР_6_М</v>
          </cell>
          <cell r="P4">
            <v>57</v>
          </cell>
          <cell r="Q4">
            <v>30</v>
          </cell>
          <cell r="R4">
            <v>1998</v>
          </cell>
          <cell r="S4">
            <v>17</v>
          </cell>
          <cell r="U4" t="str">
            <v/>
          </cell>
          <cell r="V4" t="str">
            <v>да</v>
          </cell>
        </row>
        <row r="5">
          <cell r="E5" t="str">
            <v>15.4</v>
          </cell>
          <cell r="F5">
            <v>4</v>
          </cell>
          <cell r="H5" t="str">
            <v>Дубинин Дмитрий</v>
          </cell>
          <cell r="I5" t="str">
            <v>1997</v>
          </cell>
          <cell r="J5" t="str">
            <v>КМС</v>
          </cell>
          <cell r="K5" t="str">
            <v>м</v>
          </cell>
          <cell r="L5" t="str">
            <v>ПР_6_М</v>
          </cell>
          <cell r="P5">
            <v>57</v>
          </cell>
          <cell r="Q5">
            <v>30</v>
          </cell>
          <cell r="R5">
            <v>1997</v>
          </cell>
          <cell r="S5">
            <v>18</v>
          </cell>
          <cell r="U5" t="str">
            <v/>
          </cell>
          <cell r="V5" t="str">
            <v>да</v>
          </cell>
        </row>
        <row r="6">
          <cell r="E6" t="str">
            <v>15.5</v>
          </cell>
          <cell r="F6">
            <v>5</v>
          </cell>
          <cell r="H6" t="str">
            <v>Карташев Максим</v>
          </cell>
          <cell r="I6" t="str">
            <v>1998</v>
          </cell>
          <cell r="J6" t="str">
            <v>КМС</v>
          </cell>
          <cell r="K6" t="str">
            <v>м</v>
          </cell>
          <cell r="L6" t="str">
            <v>ПР_6_М</v>
          </cell>
          <cell r="P6">
            <v>57</v>
          </cell>
          <cell r="Q6">
            <v>30</v>
          </cell>
          <cell r="R6">
            <v>1998</v>
          </cell>
          <cell r="S6">
            <v>17</v>
          </cell>
          <cell r="U6" t="str">
            <v/>
          </cell>
          <cell r="V6" t="str">
            <v>да</v>
          </cell>
        </row>
        <row r="7">
          <cell r="E7" t="str">
            <v>15.6</v>
          </cell>
          <cell r="F7">
            <v>6</v>
          </cell>
          <cell r="H7" t="str">
            <v>Добрускин Глеб</v>
          </cell>
          <cell r="I7" t="str">
            <v>1998</v>
          </cell>
          <cell r="J7" t="str">
            <v>III</v>
          </cell>
          <cell r="K7" t="str">
            <v>м</v>
          </cell>
          <cell r="L7" t="str">
            <v>ПР_6_М</v>
          </cell>
          <cell r="P7">
            <v>57</v>
          </cell>
          <cell r="Q7">
            <v>1</v>
          </cell>
          <cell r="R7">
            <v>1998</v>
          </cell>
          <cell r="S7">
            <v>17</v>
          </cell>
          <cell r="U7" t="str">
            <v/>
          </cell>
          <cell r="V7" t="str">
            <v>да</v>
          </cell>
        </row>
        <row r="8">
          <cell r="E8" t="str">
            <v>2.1</v>
          </cell>
          <cell r="F8">
            <v>1</v>
          </cell>
          <cell r="H8" t="str">
            <v>Алексеева Дарья </v>
          </cell>
          <cell r="I8" t="str">
            <v>1997</v>
          </cell>
          <cell r="J8" t="str">
            <v>КМС</v>
          </cell>
          <cell r="K8" t="str">
            <v>ж</v>
          </cell>
          <cell r="L8" t="str">
            <v>ПР_6_Ж</v>
          </cell>
          <cell r="O8" t="str">
            <v/>
          </cell>
          <cell r="P8">
            <v>605</v>
          </cell>
          <cell r="Q8">
            <v>30</v>
          </cell>
          <cell r="R8">
            <v>1997</v>
          </cell>
          <cell r="S8">
            <v>18</v>
          </cell>
          <cell r="U8" t="str">
            <v/>
          </cell>
          <cell r="V8" t="str">
            <v>да</v>
          </cell>
        </row>
        <row r="9">
          <cell r="E9" t="str">
            <v>2.2</v>
          </cell>
          <cell r="F9">
            <v>2</v>
          </cell>
          <cell r="H9" t="str">
            <v>Винокурова Александра</v>
          </cell>
          <cell r="I9" t="str">
            <v>1999</v>
          </cell>
          <cell r="J9" t="str">
            <v>КМС</v>
          </cell>
          <cell r="K9" t="str">
            <v>ж</v>
          </cell>
          <cell r="L9" t="str">
            <v>ПР_6_Ж</v>
          </cell>
          <cell r="O9" t="str">
            <v/>
          </cell>
          <cell r="P9">
            <v>605</v>
          </cell>
          <cell r="Q9">
            <v>30</v>
          </cell>
          <cell r="R9">
            <v>1999</v>
          </cell>
          <cell r="S9">
            <v>16</v>
          </cell>
          <cell r="U9" t="str">
            <v/>
          </cell>
          <cell r="V9" t="str">
            <v>да</v>
          </cell>
        </row>
        <row r="10">
          <cell r="E10" t="str">
            <v>2.3</v>
          </cell>
          <cell r="F10">
            <v>3</v>
          </cell>
          <cell r="H10" t="str">
            <v>Никипорец Екатерина</v>
          </cell>
          <cell r="I10" t="str">
            <v>1999</v>
          </cell>
          <cell r="J10" t="str">
            <v>КМС</v>
          </cell>
          <cell r="K10" t="str">
            <v>ж</v>
          </cell>
          <cell r="L10" t="str">
            <v>ПР_6_Ж</v>
          </cell>
          <cell r="O10" t="str">
            <v/>
          </cell>
          <cell r="P10">
            <v>605</v>
          </cell>
          <cell r="Q10">
            <v>30</v>
          </cell>
          <cell r="R10">
            <v>1999</v>
          </cell>
          <cell r="S10">
            <v>16</v>
          </cell>
          <cell r="U10" t="str">
            <v/>
          </cell>
          <cell r="V10" t="str">
            <v>да</v>
          </cell>
        </row>
        <row r="11">
          <cell r="E11" t="str">
            <v>2.4</v>
          </cell>
          <cell r="F11">
            <v>4</v>
          </cell>
          <cell r="H11" t="str">
            <v>Попкова Татьяна</v>
          </cell>
          <cell r="I11" t="str">
            <v>1998</v>
          </cell>
          <cell r="J11" t="str">
            <v>КМС</v>
          </cell>
          <cell r="K11" t="str">
            <v>ж</v>
          </cell>
          <cell r="L11" t="str">
            <v>ПР_6_Ж</v>
          </cell>
          <cell r="O11" t="str">
            <v/>
          </cell>
          <cell r="P11">
            <v>605</v>
          </cell>
          <cell r="Q11">
            <v>30</v>
          </cell>
          <cell r="R11">
            <v>1998</v>
          </cell>
          <cell r="S11">
            <v>17</v>
          </cell>
          <cell r="U11" t="str">
            <v/>
          </cell>
          <cell r="V11" t="str">
            <v>да</v>
          </cell>
        </row>
        <row r="12">
          <cell r="E12" t="str">
            <v>2.5</v>
          </cell>
          <cell r="F12">
            <v>5</v>
          </cell>
          <cell r="H12" t="str">
            <v>Котова Анна </v>
          </cell>
          <cell r="I12" t="str">
            <v>1999</v>
          </cell>
          <cell r="J12" t="str">
            <v>КМС</v>
          </cell>
          <cell r="K12" t="str">
            <v>ж</v>
          </cell>
          <cell r="L12" t="str">
            <v>ПР_6_Ж</v>
          </cell>
          <cell r="O12" t="str">
            <v/>
          </cell>
          <cell r="P12">
            <v>605</v>
          </cell>
          <cell r="Q12">
            <v>30</v>
          </cell>
          <cell r="R12">
            <v>1999</v>
          </cell>
          <cell r="S12">
            <v>16</v>
          </cell>
          <cell r="U12" t="str">
            <v/>
          </cell>
          <cell r="V12" t="str">
            <v>да</v>
          </cell>
        </row>
        <row r="13">
          <cell r="E13" t="str">
            <v>2.6</v>
          </cell>
          <cell r="F13">
            <v>6</v>
          </cell>
          <cell r="H13" t="str">
            <v>Краснова Дарья</v>
          </cell>
          <cell r="I13" t="str">
            <v>2000</v>
          </cell>
          <cell r="J13" t="str">
            <v>КМС</v>
          </cell>
          <cell r="K13" t="str">
            <v>ж</v>
          </cell>
          <cell r="L13" t="str">
            <v>ПР_6_Ж</v>
          </cell>
          <cell r="O13" t="str">
            <v/>
          </cell>
          <cell r="P13">
            <v>605</v>
          </cell>
          <cell r="Q13">
            <v>30</v>
          </cell>
          <cell r="R13">
            <v>2000</v>
          </cell>
          <cell r="S13">
            <v>15</v>
          </cell>
          <cell r="U13" t="str">
            <v/>
          </cell>
          <cell r="V13" t="str">
            <v>да</v>
          </cell>
        </row>
        <row r="14">
          <cell r="E14" t="str">
            <v>1.1</v>
          </cell>
          <cell r="F14">
            <v>1</v>
          </cell>
          <cell r="H14" t="str">
            <v>Акимова Любовь</v>
          </cell>
          <cell r="I14" t="str">
            <v>1998</v>
          </cell>
          <cell r="J14" t="str">
            <v>II</v>
          </cell>
          <cell r="K14" t="str">
            <v>ж</v>
          </cell>
          <cell r="L14" t="str">
            <v>ПР_6_Ж</v>
          </cell>
          <cell r="O14" t="str">
            <v/>
          </cell>
          <cell r="P14">
            <v>601</v>
          </cell>
          <cell r="Q14">
            <v>3</v>
          </cell>
          <cell r="R14">
            <v>1998</v>
          </cell>
          <cell r="S14">
            <v>17</v>
          </cell>
          <cell r="U14" t="str">
            <v/>
          </cell>
          <cell r="V14" t="str">
            <v>да</v>
          </cell>
        </row>
        <row r="15">
          <cell r="E15" t="str">
            <v>1.2</v>
          </cell>
          <cell r="F15">
            <v>2</v>
          </cell>
          <cell r="H15" t="str">
            <v>Квятковская Екатерина</v>
          </cell>
          <cell r="I15" t="str">
            <v>1999</v>
          </cell>
          <cell r="J15" t="str">
            <v>III</v>
          </cell>
          <cell r="K15" t="str">
            <v>ж</v>
          </cell>
          <cell r="L15" t="str">
            <v>ПР_6_Ж</v>
          </cell>
          <cell r="O15" t="str">
            <v/>
          </cell>
          <cell r="P15">
            <v>601</v>
          </cell>
          <cell r="Q15">
            <v>1</v>
          </cell>
          <cell r="R15">
            <v>1999</v>
          </cell>
          <cell r="S15">
            <v>16</v>
          </cell>
          <cell r="U15" t="str">
            <v/>
          </cell>
          <cell r="V15" t="str">
            <v>да</v>
          </cell>
        </row>
        <row r="16">
          <cell r="E16" t="str">
            <v>1.3</v>
          </cell>
          <cell r="F16">
            <v>3</v>
          </cell>
          <cell r="H16" t="str">
            <v>Тищенко Ангелина</v>
          </cell>
          <cell r="I16" t="str">
            <v>1999</v>
          </cell>
          <cell r="J16" t="str">
            <v>III</v>
          </cell>
          <cell r="K16" t="str">
            <v>ж</v>
          </cell>
          <cell r="L16" t="str">
            <v>ПР_6_Ж</v>
          </cell>
          <cell r="O16" t="str">
            <v/>
          </cell>
          <cell r="P16">
            <v>601</v>
          </cell>
          <cell r="Q16">
            <v>1</v>
          </cell>
          <cell r="R16">
            <v>1999</v>
          </cell>
          <cell r="S16">
            <v>16</v>
          </cell>
          <cell r="U16" t="str">
            <v/>
          </cell>
          <cell r="V16" t="str">
            <v>да</v>
          </cell>
        </row>
        <row r="17">
          <cell r="E17" t="str">
            <v>1.4</v>
          </cell>
          <cell r="F17">
            <v>4</v>
          </cell>
          <cell r="H17" t="str">
            <v>Адаищук Мария</v>
          </cell>
          <cell r="I17" t="str">
            <v>1997</v>
          </cell>
          <cell r="J17" t="str">
            <v>II</v>
          </cell>
          <cell r="K17" t="str">
            <v>ж</v>
          </cell>
          <cell r="L17" t="str">
            <v>ПР_6_Ж</v>
          </cell>
          <cell r="O17" t="str">
            <v/>
          </cell>
          <cell r="P17">
            <v>601</v>
          </cell>
          <cell r="Q17">
            <v>3</v>
          </cell>
          <cell r="R17">
            <v>1997</v>
          </cell>
          <cell r="S17">
            <v>18</v>
          </cell>
          <cell r="U17" t="str">
            <v/>
          </cell>
          <cell r="V17" t="str">
            <v>да</v>
          </cell>
        </row>
        <row r="18">
          <cell r="E18" t="str">
            <v>1.5</v>
          </cell>
          <cell r="F18">
            <v>5</v>
          </cell>
          <cell r="H18" t="str">
            <v>Карпенко Юлия</v>
          </cell>
          <cell r="I18" t="str">
            <v>1998</v>
          </cell>
          <cell r="J18" t="str">
            <v>III</v>
          </cell>
          <cell r="K18" t="str">
            <v>ж</v>
          </cell>
          <cell r="L18" t="str">
            <v>ПР_6_Ж</v>
          </cell>
          <cell r="O18" t="str">
            <v/>
          </cell>
          <cell r="P18">
            <v>601</v>
          </cell>
          <cell r="Q18">
            <v>1</v>
          </cell>
          <cell r="R18">
            <v>1998</v>
          </cell>
          <cell r="S18">
            <v>17</v>
          </cell>
          <cell r="U18" t="str">
            <v/>
          </cell>
          <cell r="V18" t="str">
            <v>да</v>
          </cell>
        </row>
        <row r="19">
          <cell r="E19" t="str">
            <v>1.6</v>
          </cell>
          <cell r="F19">
            <v>6</v>
          </cell>
          <cell r="H19" t="str">
            <v>Шалак Екатерина</v>
          </cell>
          <cell r="I19" t="str">
            <v>1998</v>
          </cell>
          <cell r="J19" t="str">
            <v>III</v>
          </cell>
          <cell r="K19" t="str">
            <v>ж</v>
          </cell>
          <cell r="L19" t="str">
            <v>ПР_6_Ж</v>
          </cell>
          <cell r="O19" t="str">
            <v/>
          </cell>
          <cell r="P19">
            <v>601</v>
          </cell>
          <cell r="Q19">
            <v>1</v>
          </cell>
          <cell r="R19">
            <v>1998</v>
          </cell>
          <cell r="S19">
            <v>17</v>
          </cell>
          <cell r="U19" t="str">
            <v/>
          </cell>
          <cell r="V19" t="str">
            <v>да</v>
          </cell>
        </row>
        <row r="20">
          <cell r="E20" t="str">
            <v>1.7</v>
          </cell>
          <cell r="F20">
            <v>7</v>
          </cell>
          <cell r="H20" t="str">
            <v>Мелихова София</v>
          </cell>
          <cell r="I20" t="str">
            <v>1999</v>
          </cell>
          <cell r="J20" t="str">
            <v>III</v>
          </cell>
          <cell r="K20" t="str">
            <v>ж</v>
          </cell>
          <cell r="L20" t="str">
            <v>ПР_6_Ж</v>
          </cell>
          <cell r="O20" t="str">
            <v/>
          </cell>
          <cell r="P20">
            <v>601</v>
          </cell>
          <cell r="Q20">
            <v>1</v>
          </cell>
          <cell r="R20">
            <v>1999</v>
          </cell>
          <cell r="S20">
            <v>16</v>
          </cell>
          <cell r="U20" t="str">
            <v/>
          </cell>
          <cell r="V20" t="str">
            <v>да</v>
          </cell>
        </row>
        <row r="21">
          <cell r="E21" t="str">
            <v>1.8</v>
          </cell>
          <cell r="F21">
            <v>8</v>
          </cell>
          <cell r="H21" t="str">
            <v>Ананьев Андрей</v>
          </cell>
          <cell r="I21" t="str">
            <v>2000</v>
          </cell>
          <cell r="J21" t="str">
            <v>III</v>
          </cell>
          <cell r="K21" t="str">
            <v>м</v>
          </cell>
          <cell r="L21" t="str">
            <v>ПР_6_М</v>
          </cell>
          <cell r="O21" t="str">
            <v/>
          </cell>
          <cell r="P21">
            <v>609</v>
          </cell>
          <cell r="Q21">
            <v>1</v>
          </cell>
          <cell r="R21">
            <v>2000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1.9</v>
          </cell>
          <cell r="F22">
            <v>9</v>
          </cell>
          <cell r="H22" t="str">
            <v>Дремов Иван</v>
          </cell>
          <cell r="I22" t="str">
            <v>1999</v>
          </cell>
          <cell r="J22" t="str">
            <v>III</v>
          </cell>
          <cell r="K22" t="str">
            <v>м</v>
          </cell>
          <cell r="L22" t="str">
            <v>ПР_6_М</v>
          </cell>
          <cell r="O22" t="str">
            <v/>
          </cell>
          <cell r="P22">
            <v>609</v>
          </cell>
          <cell r="Q22">
            <v>1</v>
          </cell>
          <cell r="R22">
            <v>1999</v>
          </cell>
          <cell r="S22">
            <v>16</v>
          </cell>
          <cell r="U22" t="str">
            <v/>
          </cell>
          <cell r="V22" t="str">
            <v>да</v>
          </cell>
        </row>
        <row r="23">
          <cell r="E23" t="str">
            <v>1.10</v>
          </cell>
          <cell r="F23">
            <v>10</v>
          </cell>
          <cell r="H23" t="str">
            <v>Гейзе Юрий</v>
          </cell>
          <cell r="I23" t="str">
            <v>1997</v>
          </cell>
          <cell r="J23" t="str">
            <v>III</v>
          </cell>
          <cell r="K23" t="str">
            <v>м</v>
          </cell>
          <cell r="L23" t="str">
            <v>ПР_6_М</v>
          </cell>
          <cell r="O23" t="str">
            <v/>
          </cell>
          <cell r="P23">
            <v>609</v>
          </cell>
          <cell r="Q23">
            <v>1</v>
          </cell>
          <cell r="R23">
            <v>1997</v>
          </cell>
          <cell r="S23">
            <v>18</v>
          </cell>
          <cell r="U23" t="str">
            <v/>
          </cell>
          <cell r="V23" t="str">
            <v>да</v>
          </cell>
        </row>
        <row r="24">
          <cell r="E24" t="str">
            <v>1.11</v>
          </cell>
          <cell r="F24">
            <v>11</v>
          </cell>
          <cell r="H24" t="str">
            <v>Землянский Даниил</v>
          </cell>
          <cell r="I24" t="str">
            <v>1998</v>
          </cell>
          <cell r="J24" t="str">
            <v>III</v>
          </cell>
          <cell r="K24" t="str">
            <v>м</v>
          </cell>
          <cell r="L24" t="str">
            <v>ПР_6_М</v>
          </cell>
          <cell r="O24" t="str">
            <v/>
          </cell>
          <cell r="P24">
            <v>609</v>
          </cell>
          <cell r="Q24">
            <v>1</v>
          </cell>
          <cell r="R24">
            <v>1998</v>
          </cell>
          <cell r="S24">
            <v>17</v>
          </cell>
          <cell r="U24" t="str">
            <v/>
          </cell>
          <cell r="V24" t="str">
            <v>да</v>
          </cell>
        </row>
        <row r="25">
          <cell r="E25" t="str">
            <v>1.12</v>
          </cell>
          <cell r="F25">
            <v>12</v>
          </cell>
          <cell r="H25" t="str">
            <v>Щуковский Егор</v>
          </cell>
          <cell r="I25" t="str">
            <v>2000</v>
          </cell>
          <cell r="J25" t="str">
            <v>III</v>
          </cell>
          <cell r="K25" t="str">
            <v>м</v>
          </cell>
          <cell r="L25" t="str">
            <v>ПР_6_М</v>
          </cell>
          <cell r="O25" t="str">
            <v/>
          </cell>
          <cell r="P25">
            <v>609</v>
          </cell>
          <cell r="Q25">
            <v>1</v>
          </cell>
          <cell r="R25">
            <v>2000</v>
          </cell>
          <cell r="S25">
            <v>15</v>
          </cell>
          <cell r="U25" t="str">
            <v/>
          </cell>
          <cell r="V25" t="str">
            <v>да</v>
          </cell>
        </row>
        <row r="26">
          <cell r="E26" t="str">
            <v>1.13</v>
          </cell>
          <cell r="F26">
            <v>13</v>
          </cell>
          <cell r="H26" t="str">
            <v>Федотов Степан</v>
          </cell>
          <cell r="I26" t="str">
            <v>2000</v>
          </cell>
          <cell r="J26" t="str">
            <v>III</v>
          </cell>
          <cell r="K26" t="str">
            <v>м</v>
          </cell>
          <cell r="L26" t="str">
            <v>ПР_6_М</v>
          </cell>
          <cell r="O26" t="str">
            <v/>
          </cell>
          <cell r="P26">
            <v>609</v>
          </cell>
          <cell r="Q26">
            <v>1</v>
          </cell>
          <cell r="R26">
            <v>2000</v>
          </cell>
          <cell r="S26">
            <v>15</v>
          </cell>
          <cell r="U26" t="str">
            <v/>
          </cell>
          <cell r="V26" t="str">
            <v>да</v>
          </cell>
        </row>
        <row r="27">
          <cell r="E27" t="str">
            <v>1.14</v>
          </cell>
          <cell r="F27">
            <v>14</v>
          </cell>
          <cell r="H27" t="str">
            <v>Копылов Александр</v>
          </cell>
          <cell r="I27" t="str">
            <v>1997</v>
          </cell>
          <cell r="J27" t="str">
            <v>III</v>
          </cell>
          <cell r="K27" t="str">
            <v>м</v>
          </cell>
          <cell r="L27" t="str">
            <v>ПР_6_М</v>
          </cell>
          <cell r="P27">
            <v>609</v>
          </cell>
          <cell r="Q27">
            <v>1</v>
          </cell>
          <cell r="R27">
            <v>1997</v>
          </cell>
          <cell r="S27">
            <v>18</v>
          </cell>
          <cell r="U27" t="str">
            <v/>
          </cell>
        </row>
        <row r="28">
          <cell r="E28" t="str">
            <v>5.1</v>
          </cell>
          <cell r="F28">
            <v>1</v>
          </cell>
          <cell r="H28" t="str">
            <v>Щепотьева Софья</v>
          </cell>
          <cell r="I28" t="str">
            <v>2000</v>
          </cell>
          <cell r="J28" t="str">
            <v>III</v>
          </cell>
          <cell r="K28" t="str">
            <v>ж</v>
          </cell>
          <cell r="L28" t="str">
            <v>ПР_6_Ж</v>
          </cell>
          <cell r="O28" t="str">
            <v/>
          </cell>
          <cell r="P28">
            <v>608</v>
          </cell>
          <cell r="Q28">
            <v>1</v>
          </cell>
          <cell r="R28">
            <v>2000</v>
          </cell>
          <cell r="S28">
            <v>15</v>
          </cell>
          <cell r="U28" t="str">
            <v/>
          </cell>
          <cell r="V28" t="str">
            <v>да</v>
          </cell>
        </row>
        <row r="29">
          <cell r="E29" t="str">
            <v>5.2</v>
          </cell>
          <cell r="F29">
            <v>2</v>
          </cell>
          <cell r="H29" t="str">
            <v>Косихина Кристина</v>
          </cell>
          <cell r="I29" t="str">
            <v>1998</v>
          </cell>
          <cell r="J29" t="str">
            <v>III</v>
          </cell>
          <cell r="K29" t="str">
            <v>ж</v>
          </cell>
          <cell r="L29" t="str">
            <v>ПР_6_Ж</v>
          </cell>
          <cell r="O29" t="str">
            <v/>
          </cell>
          <cell r="P29">
            <v>608</v>
          </cell>
          <cell r="Q29">
            <v>1</v>
          </cell>
          <cell r="R29">
            <v>1998</v>
          </cell>
          <cell r="S29">
            <v>17</v>
          </cell>
          <cell r="U29" t="str">
            <v/>
          </cell>
          <cell r="V29" t="str">
            <v>да</v>
          </cell>
        </row>
        <row r="30">
          <cell r="E30" t="str">
            <v>5.3</v>
          </cell>
          <cell r="F30">
            <v>3</v>
          </cell>
          <cell r="H30" t="str">
            <v>Налимова Марина</v>
          </cell>
          <cell r="I30" t="str">
            <v>2000</v>
          </cell>
          <cell r="J30" t="str">
            <v>III</v>
          </cell>
          <cell r="K30" t="str">
            <v>ж</v>
          </cell>
          <cell r="L30" t="str">
            <v>ПР_6_Ж</v>
          </cell>
          <cell r="O30" t="str">
            <v/>
          </cell>
          <cell r="P30">
            <v>608</v>
          </cell>
          <cell r="Q30">
            <v>1</v>
          </cell>
          <cell r="R30">
            <v>2000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5.4</v>
          </cell>
          <cell r="F31">
            <v>4</v>
          </cell>
          <cell r="H31" t="str">
            <v>Глушкова Анна</v>
          </cell>
          <cell r="I31" t="str">
            <v>1999</v>
          </cell>
          <cell r="J31" t="str">
            <v>III</v>
          </cell>
          <cell r="K31" t="str">
            <v>ж</v>
          </cell>
          <cell r="L31" t="str">
            <v>ПР_6_Ж</v>
          </cell>
          <cell r="O31" t="str">
            <v/>
          </cell>
          <cell r="P31">
            <v>608</v>
          </cell>
          <cell r="Q31">
            <v>1</v>
          </cell>
          <cell r="R31">
            <v>1999</v>
          </cell>
          <cell r="S31">
            <v>16</v>
          </cell>
          <cell r="U31" t="str">
            <v/>
          </cell>
          <cell r="V31" t="str">
            <v>да</v>
          </cell>
        </row>
        <row r="32">
          <cell r="E32" t="str">
            <v>5.5</v>
          </cell>
          <cell r="F32">
            <v>5</v>
          </cell>
          <cell r="H32" t="str">
            <v>Сазонова Кристина</v>
          </cell>
          <cell r="I32" t="str">
            <v>1998</v>
          </cell>
          <cell r="J32" t="str">
            <v>III</v>
          </cell>
          <cell r="K32" t="str">
            <v>ж</v>
          </cell>
          <cell r="L32" t="str">
            <v>ПР_6_Ж</v>
          </cell>
          <cell r="O32" t="str">
            <v/>
          </cell>
          <cell r="P32">
            <v>608</v>
          </cell>
          <cell r="Q32">
            <v>1</v>
          </cell>
          <cell r="R32">
            <v>1998</v>
          </cell>
          <cell r="S32">
            <v>17</v>
          </cell>
          <cell r="U32" t="str">
            <v/>
          </cell>
          <cell r="V32" t="str">
            <v>да</v>
          </cell>
        </row>
        <row r="33">
          <cell r="E33" t="str">
            <v>5.6</v>
          </cell>
          <cell r="F33">
            <v>6</v>
          </cell>
          <cell r="H33" t="str">
            <v>Кузнецова Анастасия</v>
          </cell>
          <cell r="I33" t="str">
            <v>1997</v>
          </cell>
          <cell r="J33" t="str">
            <v>III</v>
          </cell>
          <cell r="K33" t="str">
            <v>ж</v>
          </cell>
          <cell r="L33" t="str">
            <v>ПР_6_Ж</v>
          </cell>
          <cell r="O33" t="str">
            <v/>
          </cell>
          <cell r="P33">
            <v>608</v>
          </cell>
          <cell r="Q33">
            <v>1</v>
          </cell>
          <cell r="R33">
            <v>1997</v>
          </cell>
          <cell r="S33">
            <v>18</v>
          </cell>
          <cell r="U33" t="str">
            <v/>
          </cell>
          <cell r="V33" t="str">
            <v>да</v>
          </cell>
        </row>
        <row r="34">
          <cell r="E34" t="str">
            <v>6.1</v>
          </cell>
          <cell r="F34">
            <v>1</v>
          </cell>
          <cell r="H34" t="str">
            <v>Ковалев Данила</v>
          </cell>
          <cell r="I34" t="str">
            <v>1998</v>
          </cell>
          <cell r="J34" t="str">
            <v>III</v>
          </cell>
          <cell r="K34" t="str">
            <v>м</v>
          </cell>
          <cell r="L34" t="str">
            <v>ПР_6_М</v>
          </cell>
          <cell r="O34" t="str">
            <v/>
          </cell>
          <cell r="P34">
            <v>611</v>
          </cell>
          <cell r="Q34">
            <v>1</v>
          </cell>
          <cell r="R34">
            <v>1998</v>
          </cell>
          <cell r="S34">
            <v>17</v>
          </cell>
          <cell r="U34" t="str">
            <v/>
          </cell>
          <cell r="V34" t="str">
            <v>да</v>
          </cell>
        </row>
        <row r="35">
          <cell r="E35" t="str">
            <v>6.2</v>
          </cell>
          <cell r="F35">
            <v>2</v>
          </cell>
          <cell r="H35" t="str">
            <v>Авдонин Борис</v>
          </cell>
          <cell r="I35" t="str">
            <v>1997</v>
          </cell>
          <cell r="J35" t="str">
            <v>III</v>
          </cell>
          <cell r="K35" t="str">
            <v>м</v>
          </cell>
          <cell r="L35" t="str">
            <v>ПР_6_М</v>
          </cell>
          <cell r="O35" t="str">
            <v/>
          </cell>
          <cell r="P35">
            <v>611</v>
          </cell>
          <cell r="Q35">
            <v>1</v>
          </cell>
          <cell r="R35">
            <v>1997</v>
          </cell>
          <cell r="S35">
            <v>18</v>
          </cell>
          <cell r="U35" t="str">
            <v/>
          </cell>
          <cell r="V35" t="str">
            <v>да</v>
          </cell>
        </row>
        <row r="36">
          <cell r="E36" t="str">
            <v>6.3</v>
          </cell>
          <cell r="F36">
            <v>3</v>
          </cell>
          <cell r="H36" t="str">
            <v>Уразов Станислав</v>
          </cell>
          <cell r="I36" t="str">
            <v>2000</v>
          </cell>
          <cell r="J36" t="str">
            <v>III</v>
          </cell>
          <cell r="K36" t="str">
            <v>м</v>
          </cell>
          <cell r="L36" t="str">
            <v>ПР_6_М</v>
          </cell>
          <cell r="O36" t="str">
            <v/>
          </cell>
          <cell r="P36">
            <v>611</v>
          </cell>
          <cell r="Q36">
            <v>1</v>
          </cell>
          <cell r="R36">
            <v>2000</v>
          </cell>
          <cell r="S36">
            <v>15</v>
          </cell>
          <cell r="U36" t="str">
            <v/>
          </cell>
          <cell r="V36" t="str">
            <v>да</v>
          </cell>
        </row>
        <row r="37">
          <cell r="E37" t="str">
            <v>6.4</v>
          </cell>
          <cell r="F37">
            <v>4</v>
          </cell>
          <cell r="H37" t="str">
            <v>Буслаев Дмитрий</v>
          </cell>
          <cell r="I37" t="str">
            <v>2000</v>
          </cell>
          <cell r="J37" t="str">
            <v>III</v>
          </cell>
          <cell r="K37" t="str">
            <v>м</v>
          </cell>
          <cell r="L37" t="str">
            <v>ПР_6_М</v>
          </cell>
          <cell r="O37" t="str">
            <v/>
          </cell>
          <cell r="P37">
            <v>611</v>
          </cell>
          <cell r="Q37">
            <v>1</v>
          </cell>
          <cell r="R37">
            <v>2000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6.5</v>
          </cell>
          <cell r="F38">
            <v>5</v>
          </cell>
          <cell r="H38" t="str">
            <v>Косолап Денис</v>
          </cell>
          <cell r="I38" t="str">
            <v>1999</v>
          </cell>
          <cell r="J38" t="str">
            <v>III</v>
          </cell>
          <cell r="K38" t="str">
            <v>м</v>
          </cell>
          <cell r="L38" t="str">
            <v>ПР_6_М</v>
          </cell>
          <cell r="O38" t="str">
            <v/>
          </cell>
          <cell r="P38">
            <v>611</v>
          </cell>
          <cell r="Q38">
            <v>1</v>
          </cell>
          <cell r="R38">
            <v>1999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E39" t="str">
            <v>6.6</v>
          </cell>
          <cell r="F39">
            <v>6</v>
          </cell>
          <cell r="H39" t="str">
            <v>Кудинов Денис</v>
          </cell>
          <cell r="I39" t="str">
            <v>2000</v>
          </cell>
          <cell r="J39" t="str">
            <v>III</v>
          </cell>
          <cell r="K39" t="str">
            <v>м</v>
          </cell>
          <cell r="L39" t="str">
            <v>ПР_6_М</v>
          </cell>
          <cell r="O39" t="str">
            <v/>
          </cell>
          <cell r="P39">
            <v>611</v>
          </cell>
          <cell r="Q39">
            <v>1</v>
          </cell>
          <cell r="R39">
            <v>2000</v>
          </cell>
          <cell r="S39">
            <v>15</v>
          </cell>
          <cell r="U39" t="str">
            <v/>
          </cell>
          <cell r="V39" t="str">
            <v>да</v>
          </cell>
        </row>
        <row r="40">
          <cell r="E40" t="str">
            <v>7.1</v>
          </cell>
          <cell r="F40">
            <v>1</v>
          </cell>
          <cell r="H40" t="str">
            <v>Безруков Илья</v>
          </cell>
          <cell r="I40" t="str">
            <v>2002</v>
          </cell>
          <cell r="J40" t="str">
            <v>III</v>
          </cell>
          <cell r="K40" t="str">
            <v>м</v>
          </cell>
          <cell r="L40" t="str">
            <v>ПР_6_М</v>
          </cell>
          <cell r="O40" t="str">
            <v/>
          </cell>
          <cell r="P40">
            <v>604</v>
          </cell>
          <cell r="Q40">
            <v>1</v>
          </cell>
          <cell r="R40">
            <v>2002</v>
          </cell>
          <cell r="S40">
            <v>13</v>
          </cell>
          <cell r="U40" t="str">
            <v/>
          </cell>
          <cell r="V40" t="str">
            <v>да</v>
          </cell>
        </row>
        <row r="41">
          <cell r="E41" t="str">
            <v>7.2</v>
          </cell>
          <cell r="F41">
            <v>2</v>
          </cell>
          <cell r="H41" t="str">
            <v>Казанцев Александр</v>
          </cell>
          <cell r="I41" t="str">
            <v>2001</v>
          </cell>
          <cell r="J41" t="str">
            <v>III</v>
          </cell>
          <cell r="K41" t="str">
            <v>м</v>
          </cell>
          <cell r="L41" t="str">
            <v>ПР_6_М</v>
          </cell>
          <cell r="O41" t="str">
            <v/>
          </cell>
          <cell r="P41">
            <v>604</v>
          </cell>
          <cell r="Q41">
            <v>1</v>
          </cell>
          <cell r="R41">
            <v>2001</v>
          </cell>
          <cell r="S41">
            <v>14</v>
          </cell>
          <cell r="U41" t="str">
            <v/>
          </cell>
          <cell r="V41" t="str">
            <v>да</v>
          </cell>
        </row>
        <row r="42">
          <cell r="E42" t="str">
            <v>7.3</v>
          </cell>
          <cell r="F42">
            <v>3</v>
          </cell>
          <cell r="H42" t="str">
            <v>Силуянов Михаил</v>
          </cell>
          <cell r="I42" t="str">
            <v>2002</v>
          </cell>
          <cell r="J42" t="str">
            <v>III</v>
          </cell>
          <cell r="K42" t="str">
            <v>м</v>
          </cell>
          <cell r="L42" t="str">
            <v>ПР_6_М</v>
          </cell>
          <cell r="O42" t="str">
            <v/>
          </cell>
          <cell r="P42">
            <v>604</v>
          </cell>
          <cell r="Q42">
            <v>1</v>
          </cell>
          <cell r="R42">
            <v>2002</v>
          </cell>
          <cell r="S42">
            <v>13</v>
          </cell>
          <cell r="U42" t="str">
            <v/>
          </cell>
          <cell r="V42" t="str">
            <v>да</v>
          </cell>
        </row>
        <row r="43">
          <cell r="E43" t="str">
            <v>7.4</v>
          </cell>
          <cell r="F43">
            <v>4</v>
          </cell>
          <cell r="H43" t="str">
            <v>Украинец Сергей</v>
          </cell>
          <cell r="I43" t="str">
            <v>2002</v>
          </cell>
          <cell r="J43" t="str">
            <v>III</v>
          </cell>
          <cell r="K43" t="str">
            <v>м</v>
          </cell>
          <cell r="L43" t="str">
            <v>ПР_6_М</v>
          </cell>
          <cell r="O43" t="str">
            <v/>
          </cell>
          <cell r="P43">
            <v>604</v>
          </cell>
          <cell r="Q43">
            <v>1</v>
          </cell>
          <cell r="R43">
            <v>2002</v>
          </cell>
          <cell r="S43">
            <v>13</v>
          </cell>
          <cell r="U43" t="str">
            <v/>
          </cell>
          <cell r="V43" t="str">
            <v>да</v>
          </cell>
        </row>
        <row r="44">
          <cell r="E44" t="str">
            <v>7.5</v>
          </cell>
          <cell r="F44">
            <v>5</v>
          </cell>
          <cell r="H44" t="str">
            <v>Самоносов Илья</v>
          </cell>
          <cell r="I44" t="str">
            <v>2001</v>
          </cell>
          <cell r="J44" t="str">
            <v>III</v>
          </cell>
          <cell r="K44" t="str">
            <v>м</v>
          </cell>
          <cell r="L44" t="str">
            <v>ПР_6_М</v>
          </cell>
          <cell r="O44" t="str">
            <v/>
          </cell>
          <cell r="P44">
            <v>604</v>
          </cell>
          <cell r="Q44">
            <v>1</v>
          </cell>
          <cell r="R44">
            <v>2001</v>
          </cell>
          <cell r="S44">
            <v>14</v>
          </cell>
          <cell r="U44" t="str">
            <v/>
          </cell>
          <cell r="V44" t="str">
            <v>да</v>
          </cell>
        </row>
        <row r="45">
          <cell r="E45" t="str">
            <v>7.6</v>
          </cell>
          <cell r="F45">
            <v>6</v>
          </cell>
          <cell r="H45" t="str">
            <v>Разгоняев Артем</v>
          </cell>
          <cell r="I45" t="str">
            <v>2000</v>
          </cell>
          <cell r="J45" t="str">
            <v>III</v>
          </cell>
          <cell r="K45" t="str">
            <v>м</v>
          </cell>
          <cell r="L45" t="str">
            <v>ПР_6_М</v>
          </cell>
          <cell r="O45" t="str">
            <v/>
          </cell>
          <cell r="P45">
            <v>604</v>
          </cell>
          <cell r="Q45">
            <v>1</v>
          </cell>
          <cell r="R45">
            <v>2000</v>
          </cell>
          <cell r="S45">
            <v>15</v>
          </cell>
          <cell r="U45" t="str">
            <v/>
          </cell>
          <cell r="V45" t="str">
            <v>да</v>
          </cell>
        </row>
        <row r="46">
          <cell r="E46" t="str">
            <v>14.1</v>
          </cell>
          <cell r="F46">
            <v>1</v>
          </cell>
          <cell r="H46" t="str">
            <v>Орехова Анастасия</v>
          </cell>
          <cell r="I46" t="str">
            <v>1997</v>
          </cell>
          <cell r="J46" t="str">
            <v>II</v>
          </cell>
          <cell r="K46" t="str">
            <v>ж</v>
          </cell>
          <cell r="L46" t="str">
            <v>ПР_6_Ж</v>
          </cell>
          <cell r="P46">
            <v>41</v>
          </cell>
          <cell r="Q46">
            <v>3</v>
          </cell>
          <cell r="R46">
            <v>1997</v>
          </cell>
          <cell r="S46">
            <v>18</v>
          </cell>
          <cell r="U46" t="str">
            <v/>
          </cell>
          <cell r="V46" t="str">
            <v>да</v>
          </cell>
        </row>
        <row r="47">
          <cell r="E47" t="str">
            <v>14.2</v>
          </cell>
          <cell r="F47">
            <v>2</v>
          </cell>
          <cell r="H47" t="str">
            <v>Хессина Наталья</v>
          </cell>
          <cell r="I47" t="str">
            <v>1997</v>
          </cell>
          <cell r="J47" t="str">
            <v>II</v>
          </cell>
          <cell r="K47" t="str">
            <v>ж</v>
          </cell>
          <cell r="L47" t="str">
            <v>ПР_6_Ж</v>
          </cell>
          <cell r="P47">
            <v>41</v>
          </cell>
          <cell r="Q47">
            <v>3</v>
          </cell>
          <cell r="R47">
            <v>1997</v>
          </cell>
          <cell r="S47">
            <v>18</v>
          </cell>
          <cell r="U47" t="str">
            <v/>
          </cell>
          <cell r="V47" t="str">
            <v>да</v>
          </cell>
        </row>
        <row r="48">
          <cell r="E48" t="str">
            <v>14.3</v>
          </cell>
          <cell r="F48">
            <v>3</v>
          </cell>
          <cell r="H48" t="str">
            <v>Воронина Анастасия</v>
          </cell>
          <cell r="I48" t="str">
            <v>1998</v>
          </cell>
          <cell r="J48" t="str">
            <v>II</v>
          </cell>
          <cell r="K48" t="str">
            <v>ж</v>
          </cell>
          <cell r="L48" t="str">
            <v>ПР_6_Ж</v>
          </cell>
          <cell r="P48">
            <v>41</v>
          </cell>
          <cell r="Q48">
            <v>3</v>
          </cell>
          <cell r="R48">
            <v>1998</v>
          </cell>
          <cell r="S48">
            <v>17</v>
          </cell>
          <cell r="U48" t="str">
            <v/>
          </cell>
          <cell r="V48" t="str">
            <v>да</v>
          </cell>
        </row>
        <row r="49">
          <cell r="E49" t="str">
            <v>14.4</v>
          </cell>
          <cell r="F49">
            <v>4</v>
          </cell>
          <cell r="H49" t="str">
            <v>Лоскутова Татьяна</v>
          </cell>
          <cell r="I49" t="str">
            <v>1998</v>
          </cell>
          <cell r="J49" t="str">
            <v>II</v>
          </cell>
          <cell r="K49" t="str">
            <v>ж</v>
          </cell>
          <cell r="L49" t="str">
            <v>ПР_6_Ж</v>
          </cell>
          <cell r="P49">
            <v>41</v>
          </cell>
          <cell r="Q49">
            <v>3</v>
          </cell>
          <cell r="R49">
            <v>1998</v>
          </cell>
          <cell r="S49">
            <v>17</v>
          </cell>
          <cell r="U49" t="str">
            <v/>
          </cell>
          <cell r="V49" t="str">
            <v>да</v>
          </cell>
        </row>
        <row r="50">
          <cell r="E50" t="str">
            <v>14.5</v>
          </cell>
          <cell r="F50">
            <v>5</v>
          </cell>
          <cell r="H50" t="str">
            <v>Фролова Ирина</v>
          </cell>
          <cell r="I50" t="str">
            <v>1998</v>
          </cell>
          <cell r="J50" t="str">
            <v>II</v>
          </cell>
          <cell r="K50" t="str">
            <v>ж</v>
          </cell>
          <cell r="L50" t="str">
            <v>ПР_6_Ж</v>
          </cell>
          <cell r="P50">
            <v>41</v>
          </cell>
          <cell r="Q50">
            <v>3</v>
          </cell>
          <cell r="R50">
            <v>1998</v>
          </cell>
          <cell r="S50">
            <v>17</v>
          </cell>
          <cell r="U50" t="str">
            <v/>
          </cell>
          <cell r="V50" t="str">
            <v>да</v>
          </cell>
        </row>
        <row r="51">
          <cell r="E51" t="str">
            <v>14.6</v>
          </cell>
          <cell r="F51">
            <v>6</v>
          </cell>
          <cell r="H51" t="str">
            <v>Неустроева Мария</v>
          </cell>
          <cell r="I51" t="str">
            <v>1998</v>
          </cell>
          <cell r="J51" t="str">
            <v>II</v>
          </cell>
          <cell r="K51" t="str">
            <v>ж</v>
          </cell>
          <cell r="L51" t="str">
            <v>ПР_6_Ж</v>
          </cell>
          <cell r="P51">
            <v>41</v>
          </cell>
          <cell r="Q51">
            <v>3</v>
          </cell>
          <cell r="R51">
            <v>1998</v>
          </cell>
          <cell r="S51">
            <v>17</v>
          </cell>
          <cell r="U51" t="str">
            <v/>
          </cell>
          <cell r="V51" t="str">
            <v>да</v>
          </cell>
        </row>
        <row r="52">
          <cell r="E52" t="str">
            <v>14.7</v>
          </cell>
          <cell r="F52">
            <v>7</v>
          </cell>
          <cell r="H52" t="str">
            <v>Жолобова Екатерина</v>
          </cell>
          <cell r="I52" t="str">
            <v>1998</v>
          </cell>
          <cell r="J52" t="str">
            <v>II</v>
          </cell>
          <cell r="K52" t="str">
            <v>ж</v>
          </cell>
          <cell r="L52" t="str">
            <v>ПР_6_Ж</v>
          </cell>
          <cell r="P52">
            <v>41</v>
          </cell>
          <cell r="Q52">
            <v>3</v>
          </cell>
          <cell r="R52">
            <v>1998</v>
          </cell>
          <cell r="S52">
            <v>17</v>
          </cell>
          <cell r="U52" t="str">
            <v/>
          </cell>
          <cell r="V52" t="str">
            <v>да</v>
          </cell>
        </row>
        <row r="53">
          <cell r="E53" t="str">
            <v>17.1</v>
          </cell>
          <cell r="F53">
            <v>1</v>
          </cell>
          <cell r="H53" t="str">
            <v>Бочкарева Вероника</v>
          </cell>
          <cell r="I53" t="str">
            <v>1998</v>
          </cell>
          <cell r="J53" t="str">
            <v>III</v>
          </cell>
          <cell r="K53" t="str">
            <v>ж</v>
          </cell>
          <cell r="L53" t="str">
            <v>ПР_6_Ж</v>
          </cell>
          <cell r="O53" t="str">
            <v/>
          </cell>
          <cell r="P53">
            <v>50</v>
          </cell>
          <cell r="Q53">
            <v>1</v>
          </cell>
          <cell r="R53">
            <v>1998</v>
          </cell>
          <cell r="S53">
            <v>17</v>
          </cell>
          <cell r="U53" t="str">
            <v/>
          </cell>
          <cell r="V53" t="str">
            <v>да</v>
          </cell>
        </row>
        <row r="54">
          <cell r="E54" t="str">
            <v>17.2</v>
          </cell>
          <cell r="F54">
            <v>2</v>
          </cell>
          <cell r="H54" t="str">
            <v>Чиркова Виктория</v>
          </cell>
          <cell r="I54" t="str">
            <v>2000</v>
          </cell>
          <cell r="J54" t="str">
            <v>III</v>
          </cell>
          <cell r="K54" t="str">
            <v>ж</v>
          </cell>
          <cell r="L54" t="str">
            <v>ПР_6_Ж</v>
          </cell>
          <cell r="O54" t="str">
            <v/>
          </cell>
          <cell r="P54">
            <v>50</v>
          </cell>
          <cell r="Q54">
            <v>1</v>
          </cell>
          <cell r="R54">
            <v>2000</v>
          </cell>
          <cell r="S54">
            <v>15</v>
          </cell>
          <cell r="U54" t="str">
            <v/>
          </cell>
          <cell r="V54" t="str">
            <v>да</v>
          </cell>
        </row>
        <row r="55">
          <cell r="E55" t="str">
            <v>17.3</v>
          </cell>
          <cell r="F55">
            <v>3</v>
          </cell>
          <cell r="H55" t="str">
            <v>Гарифьянова Оксана</v>
          </cell>
          <cell r="I55" t="str">
            <v>1997</v>
          </cell>
          <cell r="J55" t="str">
            <v>III</v>
          </cell>
          <cell r="K55" t="str">
            <v>ж</v>
          </cell>
          <cell r="L55" t="str">
            <v>ПР_6_Ж</v>
          </cell>
          <cell r="O55" t="str">
            <v/>
          </cell>
          <cell r="P55">
            <v>50</v>
          </cell>
          <cell r="Q55">
            <v>1</v>
          </cell>
          <cell r="R55">
            <v>1997</v>
          </cell>
          <cell r="S55">
            <v>18</v>
          </cell>
          <cell r="U55" t="str">
            <v/>
          </cell>
          <cell r="V55" t="str">
            <v>да</v>
          </cell>
        </row>
        <row r="56">
          <cell r="E56" t="str">
            <v>17.4</v>
          </cell>
          <cell r="F56">
            <v>4</v>
          </cell>
          <cell r="H56" t="str">
            <v>Штерцер Виктория</v>
          </cell>
          <cell r="I56" t="str">
            <v>1999</v>
          </cell>
          <cell r="J56" t="str">
            <v>III</v>
          </cell>
          <cell r="K56" t="str">
            <v>ж</v>
          </cell>
          <cell r="L56" t="str">
            <v>ПР_6_Ж</v>
          </cell>
          <cell r="O56" t="str">
            <v/>
          </cell>
          <cell r="P56">
            <v>50</v>
          </cell>
          <cell r="Q56">
            <v>1</v>
          </cell>
          <cell r="R56">
            <v>1999</v>
          </cell>
          <cell r="S56">
            <v>16</v>
          </cell>
          <cell r="U56" t="str">
            <v/>
          </cell>
          <cell r="V56" t="str">
            <v>да</v>
          </cell>
        </row>
        <row r="57">
          <cell r="E57" t="str">
            <v>17.5</v>
          </cell>
          <cell r="F57">
            <v>5</v>
          </cell>
          <cell r="H57" t="str">
            <v>Гевейлер Валерия</v>
          </cell>
          <cell r="I57" t="str">
            <v>2000</v>
          </cell>
          <cell r="J57" t="str">
            <v>III</v>
          </cell>
          <cell r="K57" t="str">
            <v>ж</v>
          </cell>
          <cell r="L57" t="str">
            <v>ПР_6_Ж</v>
          </cell>
          <cell r="O57" t="str">
            <v/>
          </cell>
          <cell r="P57">
            <v>50</v>
          </cell>
          <cell r="Q57">
            <v>1</v>
          </cell>
          <cell r="R57">
            <v>2000</v>
          </cell>
          <cell r="S57">
            <v>15</v>
          </cell>
          <cell r="U57" t="str">
            <v/>
          </cell>
          <cell r="V57" t="str">
            <v>да</v>
          </cell>
        </row>
        <row r="58">
          <cell r="E58" t="str">
            <v>17.6</v>
          </cell>
          <cell r="F58">
            <v>6</v>
          </cell>
          <cell r="H58" t="str">
            <v>Пронь Екатерина</v>
          </cell>
          <cell r="I58" t="str">
            <v>2000</v>
          </cell>
          <cell r="J58" t="str">
            <v>III</v>
          </cell>
          <cell r="K58" t="str">
            <v>ж</v>
          </cell>
          <cell r="L58" t="str">
            <v>ПР_6_Ж</v>
          </cell>
          <cell r="O58" t="str">
            <v/>
          </cell>
          <cell r="P58">
            <v>50</v>
          </cell>
          <cell r="Q58">
            <v>1</v>
          </cell>
          <cell r="R58">
            <v>2000</v>
          </cell>
          <cell r="S58">
            <v>15</v>
          </cell>
          <cell r="U58" t="str">
            <v/>
          </cell>
          <cell r="V58" t="str">
            <v>да</v>
          </cell>
        </row>
        <row r="59">
          <cell r="E59" t="str">
            <v>16.1</v>
          </cell>
          <cell r="F59">
            <v>1</v>
          </cell>
          <cell r="H59" t="str">
            <v>Костюченко Ксения</v>
          </cell>
          <cell r="I59" t="str">
            <v>1998</v>
          </cell>
          <cell r="J59" t="str">
            <v>I</v>
          </cell>
          <cell r="K59" t="str">
            <v>ж</v>
          </cell>
          <cell r="L59" t="str">
            <v>ПР_6_Ж</v>
          </cell>
          <cell r="O59" t="str">
            <v/>
          </cell>
          <cell r="P59">
            <v>49</v>
          </cell>
          <cell r="Q59">
            <v>10</v>
          </cell>
          <cell r="R59">
            <v>1998</v>
          </cell>
          <cell r="S59">
            <v>17</v>
          </cell>
          <cell r="U59" t="str">
            <v/>
          </cell>
          <cell r="V59" t="str">
            <v>да</v>
          </cell>
        </row>
        <row r="60">
          <cell r="E60" t="str">
            <v>16.2</v>
          </cell>
          <cell r="F60">
            <v>2</v>
          </cell>
          <cell r="H60" t="str">
            <v>Горская Елизавета</v>
          </cell>
          <cell r="I60" t="str">
            <v>1998</v>
          </cell>
          <cell r="J60" t="str">
            <v>I</v>
          </cell>
          <cell r="K60" t="str">
            <v>ж</v>
          </cell>
          <cell r="L60" t="str">
            <v>ПР_6_Ж</v>
          </cell>
          <cell r="O60" t="str">
            <v/>
          </cell>
          <cell r="P60">
            <v>49</v>
          </cell>
          <cell r="Q60">
            <v>10</v>
          </cell>
          <cell r="R60">
            <v>1998</v>
          </cell>
          <cell r="S60">
            <v>17</v>
          </cell>
          <cell r="U60" t="str">
            <v/>
          </cell>
          <cell r="V60" t="str">
            <v>да</v>
          </cell>
        </row>
        <row r="61">
          <cell r="E61" t="str">
            <v>16.3</v>
          </cell>
          <cell r="F61">
            <v>3</v>
          </cell>
          <cell r="H61" t="str">
            <v>Гришанина Оксана</v>
          </cell>
          <cell r="I61" t="str">
            <v>1998</v>
          </cell>
          <cell r="J61" t="str">
            <v>I</v>
          </cell>
          <cell r="K61" t="str">
            <v>ж</v>
          </cell>
          <cell r="L61" t="str">
            <v>ПР_6_Ж</v>
          </cell>
          <cell r="O61" t="str">
            <v/>
          </cell>
          <cell r="P61">
            <v>49</v>
          </cell>
          <cell r="Q61">
            <v>10</v>
          </cell>
          <cell r="R61">
            <v>1998</v>
          </cell>
          <cell r="S61">
            <v>17</v>
          </cell>
          <cell r="U61" t="str">
            <v/>
          </cell>
          <cell r="V61" t="str">
            <v>да</v>
          </cell>
        </row>
        <row r="62">
          <cell r="E62" t="str">
            <v>16.4</v>
          </cell>
          <cell r="F62">
            <v>4</v>
          </cell>
          <cell r="H62" t="str">
            <v>Иванова Ксения</v>
          </cell>
          <cell r="I62" t="str">
            <v>1997</v>
          </cell>
          <cell r="J62" t="str">
            <v>I</v>
          </cell>
          <cell r="K62" t="str">
            <v>ж</v>
          </cell>
          <cell r="L62" t="str">
            <v>ПР_6_Ж</v>
          </cell>
          <cell r="O62" t="str">
            <v/>
          </cell>
          <cell r="P62">
            <v>49</v>
          </cell>
          <cell r="Q62">
            <v>10</v>
          </cell>
          <cell r="R62">
            <v>1997</v>
          </cell>
          <cell r="S62">
            <v>18</v>
          </cell>
          <cell r="U62" t="str">
            <v/>
          </cell>
          <cell r="V62" t="str">
            <v>да</v>
          </cell>
        </row>
        <row r="63">
          <cell r="E63" t="str">
            <v>16.5</v>
          </cell>
          <cell r="F63">
            <v>5</v>
          </cell>
          <cell r="H63" t="str">
            <v>Костюченко Алина</v>
          </cell>
          <cell r="I63" t="str">
            <v>2000</v>
          </cell>
          <cell r="J63" t="str">
            <v>I</v>
          </cell>
          <cell r="K63" t="str">
            <v>ж</v>
          </cell>
          <cell r="L63" t="str">
            <v>ПР_6_Ж</v>
          </cell>
          <cell r="O63" t="str">
            <v/>
          </cell>
          <cell r="P63">
            <v>49</v>
          </cell>
          <cell r="Q63">
            <v>10</v>
          </cell>
          <cell r="R63">
            <v>2000</v>
          </cell>
          <cell r="S63">
            <v>15</v>
          </cell>
          <cell r="U63" t="str">
            <v/>
          </cell>
          <cell r="V63" t="str">
            <v>да</v>
          </cell>
        </row>
        <row r="64">
          <cell r="E64" t="str">
            <v>16.6</v>
          </cell>
          <cell r="F64">
            <v>6</v>
          </cell>
          <cell r="H64" t="str">
            <v>Кислухина Екатерина</v>
          </cell>
          <cell r="I64" t="str">
            <v>1999</v>
          </cell>
          <cell r="J64" t="str">
            <v>I</v>
          </cell>
          <cell r="K64" t="str">
            <v>ж</v>
          </cell>
          <cell r="L64" t="str">
            <v>ПР_6_Ж</v>
          </cell>
          <cell r="O64" t="str">
            <v/>
          </cell>
          <cell r="P64">
            <v>49</v>
          </cell>
          <cell r="Q64">
            <v>10</v>
          </cell>
          <cell r="R64">
            <v>1999</v>
          </cell>
          <cell r="S64">
            <v>16</v>
          </cell>
          <cell r="U64" t="str">
            <v/>
          </cell>
          <cell r="V64" t="str">
            <v>да</v>
          </cell>
        </row>
        <row r="65">
          <cell r="E65" t="str">
            <v>16.7</v>
          </cell>
          <cell r="F65">
            <v>7</v>
          </cell>
          <cell r="H65" t="str">
            <v>Бахвалова Мария</v>
          </cell>
          <cell r="I65" t="str">
            <v>1999</v>
          </cell>
          <cell r="J65" t="str">
            <v>III</v>
          </cell>
          <cell r="K65" t="str">
            <v>ж</v>
          </cell>
          <cell r="L65" t="str">
            <v>ПР_6_Ж</v>
          </cell>
          <cell r="O65" t="str">
            <v/>
          </cell>
          <cell r="P65">
            <v>49</v>
          </cell>
          <cell r="Q65">
            <v>1</v>
          </cell>
          <cell r="R65">
            <v>1999</v>
          </cell>
          <cell r="S65">
            <v>16</v>
          </cell>
          <cell r="U65" t="str">
            <v/>
          </cell>
          <cell r="V65" t="str">
            <v>да</v>
          </cell>
        </row>
        <row r="66">
          <cell r="E66" t="str">
            <v>4.1</v>
          </cell>
          <cell r="F66">
            <v>1</v>
          </cell>
          <cell r="H66" t="str">
            <v>Шишко Максим</v>
          </cell>
          <cell r="I66" t="str">
            <v>1998</v>
          </cell>
          <cell r="J66" t="str">
            <v>III</v>
          </cell>
          <cell r="K66" t="str">
            <v>м</v>
          </cell>
          <cell r="L66" t="str">
            <v>ПР_6_М</v>
          </cell>
          <cell r="O66" t="str">
            <v/>
          </cell>
          <cell r="P66">
            <v>607</v>
          </cell>
          <cell r="Q66">
            <v>1</v>
          </cell>
          <cell r="R66">
            <v>1998</v>
          </cell>
          <cell r="S66">
            <v>17</v>
          </cell>
          <cell r="U66" t="str">
            <v/>
          </cell>
          <cell r="V66" t="str">
            <v>да</v>
          </cell>
        </row>
        <row r="67">
          <cell r="E67" t="str">
            <v>4.2</v>
          </cell>
          <cell r="F67">
            <v>2</v>
          </cell>
          <cell r="H67" t="str">
            <v>Адаищук Артур</v>
          </cell>
          <cell r="I67" t="str">
            <v>1998</v>
          </cell>
          <cell r="J67" t="str">
            <v>III</v>
          </cell>
          <cell r="K67" t="str">
            <v>м</v>
          </cell>
          <cell r="L67" t="str">
            <v>ПР_6_М</v>
          </cell>
          <cell r="O67" t="str">
            <v/>
          </cell>
          <cell r="P67">
            <v>607</v>
          </cell>
          <cell r="Q67">
            <v>1</v>
          </cell>
          <cell r="R67">
            <v>1998</v>
          </cell>
          <cell r="S67">
            <v>17</v>
          </cell>
          <cell r="U67" t="str">
            <v/>
          </cell>
          <cell r="V67" t="str">
            <v>да</v>
          </cell>
        </row>
        <row r="68">
          <cell r="E68" t="str">
            <v>4.3</v>
          </cell>
          <cell r="F68">
            <v>3</v>
          </cell>
          <cell r="H68" t="str">
            <v>Суминов Александр</v>
          </cell>
          <cell r="I68" t="str">
            <v>1999</v>
          </cell>
          <cell r="J68" t="str">
            <v>III</v>
          </cell>
          <cell r="K68" t="str">
            <v>м</v>
          </cell>
          <cell r="L68" t="str">
            <v>ПР_6_М</v>
          </cell>
          <cell r="O68" t="str">
            <v/>
          </cell>
          <cell r="P68">
            <v>607</v>
          </cell>
          <cell r="Q68">
            <v>1</v>
          </cell>
          <cell r="R68">
            <v>1999</v>
          </cell>
          <cell r="S68">
            <v>16</v>
          </cell>
          <cell r="U68" t="str">
            <v/>
          </cell>
          <cell r="V68" t="str">
            <v>да</v>
          </cell>
        </row>
        <row r="69">
          <cell r="E69" t="str">
            <v>4.4</v>
          </cell>
          <cell r="F69">
            <v>4</v>
          </cell>
          <cell r="H69" t="str">
            <v>Богачев Дмитрий</v>
          </cell>
          <cell r="I69" t="str">
            <v>1999</v>
          </cell>
          <cell r="J69" t="str">
            <v>III</v>
          </cell>
          <cell r="K69" t="str">
            <v>м</v>
          </cell>
          <cell r="L69" t="str">
            <v>ПР_6_М</v>
          </cell>
          <cell r="O69" t="str">
            <v/>
          </cell>
          <cell r="P69">
            <v>607</v>
          </cell>
          <cell r="Q69">
            <v>1</v>
          </cell>
          <cell r="R69">
            <v>1999</v>
          </cell>
          <cell r="S69">
            <v>16</v>
          </cell>
          <cell r="U69" t="str">
            <v/>
          </cell>
          <cell r="V69" t="str">
            <v>да</v>
          </cell>
        </row>
        <row r="70">
          <cell r="E70" t="str">
            <v>4.5</v>
          </cell>
          <cell r="F70">
            <v>5</v>
          </cell>
          <cell r="H70" t="str">
            <v>Добрынин Никита</v>
          </cell>
          <cell r="I70" t="str">
            <v>2001</v>
          </cell>
          <cell r="J70" t="str">
            <v>III</v>
          </cell>
          <cell r="K70" t="str">
            <v>м</v>
          </cell>
          <cell r="L70" t="str">
            <v>ПР_6_М</v>
          </cell>
          <cell r="O70" t="str">
            <v/>
          </cell>
          <cell r="P70">
            <v>607</v>
          </cell>
          <cell r="Q70">
            <v>1</v>
          </cell>
          <cell r="R70">
            <v>2001</v>
          </cell>
          <cell r="S70">
            <v>14</v>
          </cell>
          <cell r="U70" t="str">
            <v/>
          </cell>
          <cell r="V70" t="str">
            <v>да</v>
          </cell>
        </row>
        <row r="71">
          <cell r="E71" t="str">
            <v>4.6</v>
          </cell>
          <cell r="F71">
            <v>6</v>
          </cell>
          <cell r="H71" t="str">
            <v>Григоренко Кирилл</v>
          </cell>
          <cell r="I71" t="str">
            <v>2000</v>
          </cell>
          <cell r="J71" t="str">
            <v>III</v>
          </cell>
          <cell r="K71" t="str">
            <v>м</v>
          </cell>
          <cell r="L71" t="str">
            <v>ПР_6_М</v>
          </cell>
          <cell r="O71" t="str">
            <v/>
          </cell>
          <cell r="P71">
            <v>607</v>
          </cell>
          <cell r="Q71">
            <v>1</v>
          </cell>
          <cell r="R71">
            <v>2000</v>
          </cell>
          <cell r="S71">
            <v>15</v>
          </cell>
          <cell r="U71" t="str">
            <v/>
          </cell>
          <cell r="V71" t="str">
            <v>да</v>
          </cell>
        </row>
        <row r="72">
          <cell r="E72" t="str">
            <v>11.1</v>
          </cell>
          <cell r="F72">
            <v>1</v>
          </cell>
          <cell r="H72" t="str">
            <v>Лыжин Артем</v>
          </cell>
          <cell r="I72" t="str">
            <v>1997</v>
          </cell>
          <cell r="J72" t="str">
            <v>II</v>
          </cell>
          <cell r="K72" t="str">
            <v>м</v>
          </cell>
          <cell r="L72" t="str">
            <v>ПР_6_М</v>
          </cell>
          <cell r="P72">
            <v>610</v>
          </cell>
          <cell r="Q72">
            <v>3</v>
          </cell>
          <cell r="R72">
            <v>1997</v>
          </cell>
          <cell r="S72">
            <v>18</v>
          </cell>
          <cell r="U72" t="str">
            <v/>
          </cell>
          <cell r="V72" t="str">
            <v>да</v>
          </cell>
        </row>
        <row r="73">
          <cell r="E73" t="str">
            <v>11.2</v>
          </cell>
          <cell r="F73">
            <v>2</v>
          </cell>
          <cell r="H73" t="str">
            <v>Палагин Антон</v>
          </cell>
          <cell r="I73" t="str">
            <v>1998</v>
          </cell>
          <cell r="J73" t="str">
            <v>II</v>
          </cell>
          <cell r="K73" t="str">
            <v>м</v>
          </cell>
          <cell r="L73" t="str">
            <v>ПР_6_М</v>
          </cell>
          <cell r="P73">
            <v>610</v>
          </cell>
          <cell r="Q73">
            <v>3</v>
          </cell>
          <cell r="R73">
            <v>1998</v>
          </cell>
          <cell r="S73">
            <v>17</v>
          </cell>
          <cell r="U73" t="str">
            <v/>
          </cell>
          <cell r="V73" t="str">
            <v>да</v>
          </cell>
        </row>
        <row r="74">
          <cell r="E74" t="str">
            <v>11.3</v>
          </cell>
          <cell r="F74">
            <v>3</v>
          </cell>
          <cell r="H74" t="str">
            <v>Лапкин Константин</v>
          </cell>
          <cell r="I74" t="str">
            <v>1998</v>
          </cell>
          <cell r="J74" t="str">
            <v>II</v>
          </cell>
          <cell r="K74" t="str">
            <v>м</v>
          </cell>
          <cell r="L74" t="str">
            <v>ПР_6_М</v>
          </cell>
          <cell r="P74">
            <v>610</v>
          </cell>
          <cell r="Q74">
            <v>3</v>
          </cell>
          <cell r="R74">
            <v>1998</v>
          </cell>
          <cell r="S74">
            <v>17</v>
          </cell>
          <cell r="U74" t="str">
            <v/>
          </cell>
          <cell r="V74" t="str">
            <v>да</v>
          </cell>
        </row>
        <row r="75">
          <cell r="E75" t="str">
            <v>11.4</v>
          </cell>
          <cell r="F75">
            <v>4</v>
          </cell>
          <cell r="H75" t="str">
            <v>Елгин Дмитрий</v>
          </cell>
          <cell r="I75" t="str">
            <v>1998</v>
          </cell>
          <cell r="J75" t="str">
            <v>II</v>
          </cell>
          <cell r="K75" t="str">
            <v>м</v>
          </cell>
          <cell r="L75" t="str">
            <v>ПР_6_М</v>
          </cell>
          <cell r="P75">
            <v>610</v>
          </cell>
          <cell r="Q75">
            <v>3</v>
          </cell>
          <cell r="R75">
            <v>1998</v>
          </cell>
          <cell r="S75">
            <v>17</v>
          </cell>
          <cell r="U75" t="str">
            <v/>
          </cell>
          <cell r="V75" t="str">
            <v>да</v>
          </cell>
        </row>
        <row r="76">
          <cell r="E76" t="str">
            <v>11.5</v>
          </cell>
          <cell r="F76">
            <v>5</v>
          </cell>
          <cell r="H76" t="str">
            <v>Кизнер Владимир</v>
          </cell>
          <cell r="I76" t="str">
            <v>2001</v>
          </cell>
          <cell r="J76" t="str">
            <v>II</v>
          </cell>
          <cell r="K76" t="str">
            <v>м</v>
          </cell>
          <cell r="L76" t="str">
            <v>ПР_6_М</v>
          </cell>
          <cell r="P76">
            <v>610</v>
          </cell>
          <cell r="Q76">
            <v>3</v>
          </cell>
          <cell r="R76">
            <v>2001</v>
          </cell>
          <cell r="S76">
            <v>14</v>
          </cell>
          <cell r="U76" t="str">
            <v/>
          </cell>
          <cell r="V76" t="str">
            <v>да</v>
          </cell>
        </row>
        <row r="77">
          <cell r="E77" t="str">
            <v>11.6</v>
          </cell>
          <cell r="F77">
            <v>6</v>
          </cell>
          <cell r="H77" t="str">
            <v>Пырма Артем</v>
          </cell>
          <cell r="I77" t="str">
            <v>2001</v>
          </cell>
          <cell r="J77" t="str">
            <v>II</v>
          </cell>
          <cell r="K77" t="str">
            <v>м</v>
          </cell>
          <cell r="L77" t="str">
            <v>ПР_6_М</v>
          </cell>
          <cell r="P77">
            <v>610</v>
          </cell>
          <cell r="Q77">
            <v>3</v>
          </cell>
          <cell r="R77">
            <v>2001</v>
          </cell>
          <cell r="S77">
            <v>14</v>
          </cell>
          <cell r="U77" t="str">
            <v/>
          </cell>
          <cell r="V77" t="str">
            <v>да</v>
          </cell>
        </row>
        <row r="78">
          <cell r="E78" t="str">
            <v>12.1</v>
          </cell>
          <cell r="F78">
            <v>1</v>
          </cell>
          <cell r="H78" t="str">
            <v>Витвицкий Алексей</v>
          </cell>
          <cell r="I78" t="str">
            <v>1997</v>
          </cell>
          <cell r="J78" t="str">
            <v>КМС</v>
          </cell>
          <cell r="K78" t="str">
            <v>м</v>
          </cell>
          <cell r="L78" t="str">
            <v>ПР_6_М</v>
          </cell>
          <cell r="O78" t="str">
            <v/>
          </cell>
          <cell r="P78">
            <v>53</v>
          </cell>
          <cell r="Q78">
            <v>30</v>
          </cell>
          <cell r="R78">
            <v>1997</v>
          </cell>
          <cell r="S78">
            <v>18</v>
          </cell>
          <cell r="U78" t="str">
            <v/>
          </cell>
          <cell r="V78" t="str">
            <v>да</v>
          </cell>
        </row>
        <row r="79">
          <cell r="E79" t="str">
            <v>12.2</v>
          </cell>
          <cell r="F79">
            <v>2</v>
          </cell>
          <cell r="H79" t="str">
            <v>Козырев Никита</v>
          </cell>
          <cell r="I79" t="str">
            <v>1999</v>
          </cell>
          <cell r="J79" t="str">
            <v>КМС</v>
          </cell>
          <cell r="K79" t="str">
            <v>м</v>
          </cell>
          <cell r="L79" t="str">
            <v>ПР_6_М</v>
          </cell>
          <cell r="O79" t="str">
            <v/>
          </cell>
          <cell r="P79">
            <v>53</v>
          </cell>
          <cell r="Q79">
            <v>30</v>
          </cell>
          <cell r="R79">
            <v>1999</v>
          </cell>
          <cell r="S79">
            <v>16</v>
          </cell>
          <cell r="U79" t="str">
            <v/>
          </cell>
          <cell r="V79" t="str">
            <v>да</v>
          </cell>
        </row>
        <row r="80">
          <cell r="E80" t="str">
            <v>12.3</v>
          </cell>
          <cell r="F80">
            <v>3</v>
          </cell>
          <cell r="H80" t="str">
            <v>Голод Тимофей</v>
          </cell>
          <cell r="I80" t="str">
            <v>1998</v>
          </cell>
          <cell r="J80" t="str">
            <v>I</v>
          </cell>
          <cell r="K80" t="str">
            <v>м</v>
          </cell>
          <cell r="L80" t="str">
            <v>ПР_6_М</v>
          </cell>
          <cell r="O80" t="str">
            <v/>
          </cell>
          <cell r="P80">
            <v>53</v>
          </cell>
          <cell r="Q80">
            <v>10</v>
          </cell>
          <cell r="R80">
            <v>1998</v>
          </cell>
          <cell r="S80">
            <v>17</v>
          </cell>
          <cell r="U80" t="str">
            <v/>
          </cell>
          <cell r="V80" t="str">
            <v>да</v>
          </cell>
        </row>
        <row r="81">
          <cell r="E81" t="str">
            <v>12.4</v>
          </cell>
          <cell r="F81">
            <v>4</v>
          </cell>
          <cell r="H81" t="str">
            <v>Бахвалов Евгений</v>
          </cell>
          <cell r="I81" t="str">
            <v>2000</v>
          </cell>
          <cell r="J81" t="str">
            <v>КМС</v>
          </cell>
          <cell r="K81" t="str">
            <v>м</v>
          </cell>
          <cell r="L81" t="str">
            <v>ПР_6_М</v>
          </cell>
          <cell r="O81" t="str">
            <v/>
          </cell>
          <cell r="P81">
            <v>53</v>
          </cell>
          <cell r="Q81">
            <v>30</v>
          </cell>
          <cell r="R81">
            <v>2000</v>
          </cell>
          <cell r="S81">
            <v>15</v>
          </cell>
          <cell r="U81" t="str">
            <v/>
          </cell>
          <cell r="V81" t="str">
            <v>да</v>
          </cell>
        </row>
        <row r="82">
          <cell r="E82" t="str">
            <v>12.5</v>
          </cell>
          <cell r="F82">
            <v>5</v>
          </cell>
          <cell r="H82" t="str">
            <v>Чупин Никита</v>
          </cell>
          <cell r="I82" t="str">
            <v>1998</v>
          </cell>
          <cell r="J82" t="str">
            <v>КМС</v>
          </cell>
          <cell r="K82" t="str">
            <v>м</v>
          </cell>
          <cell r="L82" t="str">
            <v>ПР_6_М</v>
          </cell>
          <cell r="O82" t="str">
            <v/>
          </cell>
          <cell r="P82">
            <v>53</v>
          </cell>
          <cell r="Q82">
            <v>30</v>
          </cell>
          <cell r="R82">
            <v>1998</v>
          </cell>
          <cell r="S82">
            <v>17</v>
          </cell>
          <cell r="U82" t="str">
            <v/>
          </cell>
          <cell r="V82" t="str">
            <v>да</v>
          </cell>
        </row>
        <row r="83">
          <cell r="E83" t="str">
            <v>12.6</v>
          </cell>
          <cell r="F83">
            <v>6</v>
          </cell>
          <cell r="H83" t="str">
            <v>Сингхал Дмитрий</v>
          </cell>
          <cell r="I83" t="str">
            <v>1999</v>
          </cell>
          <cell r="J83" t="str">
            <v>КМС</v>
          </cell>
          <cell r="K83" t="str">
            <v>м</v>
          </cell>
          <cell r="L83" t="str">
            <v>ПР_6_М</v>
          </cell>
          <cell r="O83" t="str">
            <v/>
          </cell>
          <cell r="P83">
            <v>53</v>
          </cell>
          <cell r="Q83">
            <v>30</v>
          </cell>
          <cell r="R83">
            <v>1999</v>
          </cell>
          <cell r="S83">
            <v>16</v>
          </cell>
          <cell r="U83" t="str">
            <v/>
          </cell>
          <cell r="V83" t="str">
            <v>да</v>
          </cell>
        </row>
        <row r="84">
          <cell r="E84" t="str">
            <v>12.7</v>
          </cell>
          <cell r="F84">
            <v>7</v>
          </cell>
          <cell r="H84" t="str">
            <v>Горюнов Алексей</v>
          </cell>
          <cell r="I84" t="str">
            <v>1999</v>
          </cell>
          <cell r="J84" t="str">
            <v>II</v>
          </cell>
          <cell r="K84" t="str">
            <v>м</v>
          </cell>
          <cell r="L84" t="str">
            <v>ПР_6_М</v>
          </cell>
          <cell r="O84" t="str">
            <v/>
          </cell>
          <cell r="P84">
            <v>53</v>
          </cell>
          <cell r="Q84">
            <v>3</v>
          </cell>
          <cell r="R84">
            <v>1999</v>
          </cell>
          <cell r="S84">
            <v>16</v>
          </cell>
          <cell r="U84" t="str">
            <v/>
          </cell>
          <cell r="V84" t="str">
            <v>да</v>
          </cell>
        </row>
        <row r="85">
          <cell r="E85" t="str">
            <v>13.1</v>
          </cell>
          <cell r="F85">
            <v>1</v>
          </cell>
          <cell r="H85" t="str">
            <v>Корзин Андрей</v>
          </cell>
          <cell r="I85" t="str">
            <v>1999</v>
          </cell>
          <cell r="J85" t="str">
            <v>КМС</v>
          </cell>
          <cell r="K85" t="str">
            <v>м</v>
          </cell>
          <cell r="L85" t="str">
            <v>ПР_6_М</v>
          </cell>
          <cell r="O85" t="str">
            <v/>
          </cell>
          <cell r="P85">
            <v>59</v>
          </cell>
          <cell r="Q85">
            <v>30</v>
          </cell>
          <cell r="R85">
            <v>1999</v>
          </cell>
          <cell r="S85">
            <v>16</v>
          </cell>
          <cell r="U85" t="str">
            <v/>
          </cell>
          <cell r="V85" t="str">
            <v>да</v>
          </cell>
        </row>
        <row r="86">
          <cell r="E86" t="str">
            <v>13.2</v>
          </cell>
          <cell r="F86">
            <v>2</v>
          </cell>
          <cell r="H86" t="str">
            <v>Затягайлов Сергей</v>
          </cell>
          <cell r="I86" t="str">
            <v>1999</v>
          </cell>
          <cell r="J86" t="str">
            <v>II</v>
          </cell>
          <cell r="K86" t="str">
            <v>м</v>
          </cell>
          <cell r="L86" t="str">
            <v>ПР_6_М</v>
          </cell>
          <cell r="O86" t="str">
            <v/>
          </cell>
          <cell r="P86">
            <v>59</v>
          </cell>
          <cell r="Q86">
            <v>3</v>
          </cell>
          <cell r="R86">
            <v>1999</v>
          </cell>
          <cell r="S86">
            <v>16</v>
          </cell>
          <cell r="U86" t="str">
            <v/>
          </cell>
          <cell r="V86" t="str">
            <v>да</v>
          </cell>
        </row>
        <row r="87">
          <cell r="E87" t="str">
            <v>13.3</v>
          </cell>
          <cell r="F87">
            <v>3</v>
          </cell>
          <cell r="H87" t="str">
            <v>Белоногов Данил</v>
          </cell>
          <cell r="I87" t="str">
            <v>1999</v>
          </cell>
          <cell r="J87" t="str">
            <v>КМС</v>
          </cell>
          <cell r="K87" t="str">
            <v>м</v>
          </cell>
          <cell r="L87" t="str">
            <v>ПР_6_М</v>
          </cell>
          <cell r="O87" t="str">
            <v/>
          </cell>
          <cell r="P87">
            <v>59</v>
          </cell>
          <cell r="Q87">
            <v>30</v>
          </cell>
          <cell r="R87">
            <v>1999</v>
          </cell>
          <cell r="S87">
            <v>16</v>
          </cell>
          <cell r="U87" t="str">
            <v/>
          </cell>
          <cell r="V87" t="str">
            <v>да</v>
          </cell>
        </row>
        <row r="88">
          <cell r="E88" t="str">
            <v>13.4</v>
          </cell>
          <cell r="F88">
            <v>4</v>
          </cell>
          <cell r="H88" t="str">
            <v>Шкарников Иван</v>
          </cell>
          <cell r="I88" t="str">
            <v>1998</v>
          </cell>
          <cell r="J88" t="str">
            <v>КМС</v>
          </cell>
          <cell r="K88" t="str">
            <v>м</v>
          </cell>
          <cell r="L88" t="str">
            <v>ПР_6_М</v>
          </cell>
          <cell r="O88" t="str">
            <v/>
          </cell>
          <cell r="P88">
            <v>59</v>
          </cell>
          <cell r="Q88">
            <v>30</v>
          </cell>
          <cell r="R88">
            <v>1998</v>
          </cell>
          <cell r="S88">
            <v>17</v>
          </cell>
          <cell r="U88" t="str">
            <v/>
          </cell>
          <cell r="V88" t="str">
            <v>да</v>
          </cell>
        </row>
        <row r="89">
          <cell r="E89" t="str">
            <v>13.5</v>
          </cell>
          <cell r="F89">
            <v>5</v>
          </cell>
          <cell r="H89" t="str">
            <v>Сенников Иван</v>
          </cell>
          <cell r="I89" t="str">
            <v>1998</v>
          </cell>
          <cell r="J89" t="str">
            <v>II</v>
          </cell>
          <cell r="K89" t="str">
            <v>м</v>
          </cell>
          <cell r="L89" t="str">
            <v>ПР_6_М</v>
          </cell>
          <cell r="O89" t="str">
            <v/>
          </cell>
          <cell r="P89">
            <v>59</v>
          </cell>
          <cell r="Q89">
            <v>3</v>
          </cell>
          <cell r="R89">
            <v>1998</v>
          </cell>
          <cell r="S89">
            <v>17</v>
          </cell>
          <cell r="U89" t="str">
            <v/>
          </cell>
          <cell r="V89" t="str">
            <v>да</v>
          </cell>
        </row>
        <row r="90">
          <cell r="E90" t="str">
            <v>13.6</v>
          </cell>
          <cell r="F90">
            <v>6</v>
          </cell>
          <cell r="H90" t="str">
            <v>Поляков Арсений</v>
          </cell>
          <cell r="I90" t="str">
            <v>1998</v>
          </cell>
          <cell r="J90" t="str">
            <v>II</v>
          </cell>
          <cell r="K90" t="str">
            <v>м</v>
          </cell>
          <cell r="L90" t="str">
            <v>ПР_6_М</v>
          </cell>
          <cell r="O90" t="str">
            <v/>
          </cell>
          <cell r="P90">
            <v>59</v>
          </cell>
          <cell r="Q90">
            <v>3</v>
          </cell>
          <cell r="R90">
            <v>1998</v>
          </cell>
          <cell r="S90">
            <v>17</v>
          </cell>
          <cell r="U90" t="str">
            <v/>
          </cell>
          <cell r="V90" t="str">
            <v>да</v>
          </cell>
        </row>
        <row r="91">
          <cell r="E91" t="str">
            <v>13.7</v>
          </cell>
          <cell r="F91">
            <v>7</v>
          </cell>
          <cell r="H91" t="str">
            <v>Брюхачев Никита</v>
          </cell>
          <cell r="I91" t="str">
            <v>1998</v>
          </cell>
          <cell r="J91" t="str">
            <v>КМС</v>
          </cell>
          <cell r="K91" t="str">
            <v>м</v>
          </cell>
          <cell r="L91" t="str">
            <v>ПР_6_М</v>
          </cell>
          <cell r="O91" t="str">
            <v/>
          </cell>
          <cell r="P91">
            <v>59</v>
          </cell>
          <cell r="Q91">
            <v>30</v>
          </cell>
          <cell r="R91">
            <v>1998</v>
          </cell>
          <cell r="S91">
            <v>17</v>
          </cell>
          <cell r="U91" t="str">
            <v/>
          </cell>
          <cell r="V91" t="str">
            <v>да</v>
          </cell>
        </row>
        <row r="92">
          <cell r="E92" t="str">
            <v>3.1</v>
          </cell>
          <cell r="F92">
            <v>1</v>
          </cell>
          <cell r="H92" t="str">
            <v>Гусев Андрей </v>
          </cell>
          <cell r="I92" t="str">
            <v>1998</v>
          </cell>
          <cell r="J92" t="str">
            <v>МС</v>
          </cell>
          <cell r="K92" t="str">
            <v>м</v>
          </cell>
          <cell r="L92" t="str">
            <v>ПР_6_М</v>
          </cell>
          <cell r="O92" t="str">
            <v/>
          </cell>
          <cell r="P92">
            <v>603</v>
          </cell>
          <cell r="Q92">
            <v>100</v>
          </cell>
          <cell r="R92">
            <v>1998</v>
          </cell>
          <cell r="S92">
            <v>17</v>
          </cell>
          <cell r="U92" t="str">
            <v/>
          </cell>
          <cell r="V92" t="str">
            <v>да</v>
          </cell>
        </row>
        <row r="93">
          <cell r="E93" t="str">
            <v>3.2</v>
          </cell>
          <cell r="F93">
            <v>2</v>
          </cell>
          <cell r="H93" t="str">
            <v>Морозов Алексей </v>
          </cell>
          <cell r="I93" t="str">
            <v>1997</v>
          </cell>
          <cell r="J93" t="str">
            <v>МС</v>
          </cell>
          <cell r="K93" t="str">
            <v>м</v>
          </cell>
          <cell r="L93" t="str">
            <v>ПР_6_М</v>
          </cell>
          <cell r="O93" t="str">
            <v/>
          </cell>
          <cell r="P93">
            <v>603</v>
          </cell>
          <cell r="Q93">
            <v>100</v>
          </cell>
          <cell r="R93">
            <v>1997</v>
          </cell>
          <cell r="S93">
            <v>18</v>
          </cell>
          <cell r="U93" t="str">
            <v/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H94" t="str">
            <v>Федосов Юрий</v>
          </cell>
          <cell r="I94" t="str">
            <v>1999</v>
          </cell>
          <cell r="J94" t="str">
            <v>КМС</v>
          </cell>
          <cell r="K94" t="str">
            <v>м</v>
          </cell>
          <cell r="L94" t="str">
            <v>ПР_6_М</v>
          </cell>
          <cell r="O94" t="str">
            <v/>
          </cell>
          <cell r="P94">
            <v>603</v>
          </cell>
          <cell r="Q94">
            <v>30</v>
          </cell>
          <cell r="R94">
            <v>1999</v>
          </cell>
          <cell r="S94">
            <v>16</v>
          </cell>
          <cell r="U94" t="str">
            <v/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H95" t="str">
            <v>Федосов Вячеслав </v>
          </cell>
          <cell r="I95" t="str">
            <v>1998</v>
          </cell>
          <cell r="J95" t="str">
            <v>КМС</v>
          </cell>
          <cell r="K95" t="str">
            <v>м</v>
          </cell>
          <cell r="L95" t="str">
            <v>ПР_6_М</v>
          </cell>
          <cell r="O95" t="str">
            <v/>
          </cell>
          <cell r="P95">
            <v>603</v>
          </cell>
          <cell r="Q95">
            <v>30</v>
          </cell>
          <cell r="R95">
            <v>1998</v>
          </cell>
          <cell r="S95">
            <v>17</v>
          </cell>
          <cell r="U95" t="str">
            <v/>
          </cell>
          <cell r="V95" t="str">
            <v>да</v>
          </cell>
        </row>
        <row r="96">
          <cell r="E96" t="str">
            <v>3.5</v>
          </cell>
          <cell r="F96">
            <v>5</v>
          </cell>
          <cell r="H96" t="str">
            <v>Паненков Илья</v>
          </cell>
          <cell r="I96" t="str">
            <v>1998</v>
          </cell>
          <cell r="J96" t="str">
            <v>МС</v>
          </cell>
          <cell r="K96" t="str">
            <v>м</v>
          </cell>
          <cell r="L96" t="str">
            <v>ПР_6_М</v>
          </cell>
          <cell r="O96" t="str">
            <v/>
          </cell>
          <cell r="P96">
            <v>603</v>
          </cell>
          <cell r="Q96">
            <v>100</v>
          </cell>
          <cell r="R96">
            <v>1998</v>
          </cell>
          <cell r="S96">
            <v>17</v>
          </cell>
          <cell r="U96" t="str">
            <v/>
          </cell>
          <cell r="V96" t="str">
            <v>да</v>
          </cell>
        </row>
        <row r="97">
          <cell r="E97" t="str">
            <v>3.6</v>
          </cell>
          <cell r="F97">
            <v>6</v>
          </cell>
          <cell r="H97" t="str">
            <v>Титков Серафим</v>
          </cell>
          <cell r="I97" t="str">
            <v>1998</v>
          </cell>
          <cell r="J97" t="str">
            <v>МС</v>
          </cell>
          <cell r="K97" t="str">
            <v>м</v>
          </cell>
          <cell r="L97" t="str">
            <v>ПР_6_М</v>
          </cell>
          <cell r="O97" t="str">
            <v/>
          </cell>
          <cell r="P97">
            <v>603</v>
          </cell>
          <cell r="Q97">
            <v>100</v>
          </cell>
          <cell r="R97">
            <v>1998</v>
          </cell>
          <cell r="S97">
            <v>17</v>
          </cell>
          <cell r="U97" t="str">
            <v/>
          </cell>
          <cell r="V97" t="str">
            <v>да</v>
          </cell>
        </row>
        <row r="98">
          <cell r="E98" t="str">
            <v>8.1</v>
          </cell>
          <cell r="F98">
            <v>1</v>
          </cell>
          <cell r="H98" t="str">
            <v>Мороцкий Евгений</v>
          </cell>
          <cell r="I98" t="str">
            <v>1997</v>
          </cell>
          <cell r="J98" t="str">
            <v>КМС</v>
          </cell>
          <cell r="K98" t="str">
            <v>м</v>
          </cell>
          <cell r="L98" t="str">
            <v>ПР_6_М</v>
          </cell>
          <cell r="O98" t="str">
            <v/>
          </cell>
          <cell r="P98">
            <v>606</v>
          </cell>
          <cell r="Q98">
            <v>30</v>
          </cell>
          <cell r="R98">
            <v>1997</v>
          </cell>
          <cell r="S98">
            <v>18</v>
          </cell>
          <cell r="U98" t="str">
            <v/>
          </cell>
          <cell r="V98" t="str">
            <v>да</v>
          </cell>
        </row>
        <row r="99">
          <cell r="E99" t="str">
            <v>8.2</v>
          </cell>
          <cell r="F99">
            <v>2</v>
          </cell>
          <cell r="H99" t="str">
            <v>Мельников Павел</v>
          </cell>
          <cell r="I99" t="str">
            <v>1998</v>
          </cell>
          <cell r="J99" t="str">
            <v>I</v>
          </cell>
          <cell r="K99" t="str">
            <v>м</v>
          </cell>
          <cell r="L99" t="str">
            <v>ПР_6_М</v>
          </cell>
          <cell r="O99" t="str">
            <v/>
          </cell>
          <cell r="P99">
            <v>606</v>
          </cell>
          <cell r="Q99">
            <v>10</v>
          </cell>
          <cell r="R99">
            <v>1998</v>
          </cell>
          <cell r="S99">
            <v>17</v>
          </cell>
          <cell r="U99" t="str">
            <v/>
          </cell>
          <cell r="V99" t="str">
            <v>да</v>
          </cell>
        </row>
        <row r="100">
          <cell r="E100" t="str">
            <v>8.3</v>
          </cell>
          <cell r="F100">
            <v>3</v>
          </cell>
          <cell r="H100" t="str">
            <v>Мельников Александр</v>
          </cell>
          <cell r="I100" t="str">
            <v>1998</v>
          </cell>
          <cell r="J100" t="str">
            <v>I</v>
          </cell>
          <cell r="K100" t="str">
            <v>м</v>
          </cell>
          <cell r="L100" t="str">
            <v>ПР_6_М</v>
          </cell>
          <cell r="O100" t="str">
            <v/>
          </cell>
          <cell r="P100">
            <v>606</v>
          </cell>
          <cell r="Q100">
            <v>10</v>
          </cell>
          <cell r="R100">
            <v>1998</v>
          </cell>
          <cell r="S100">
            <v>17</v>
          </cell>
          <cell r="U100" t="str">
            <v/>
          </cell>
          <cell r="V100" t="str">
            <v>да</v>
          </cell>
        </row>
        <row r="101">
          <cell r="E101" t="str">
            <v>8.4</v>
          </cell>
          <cell r="F101">
            <v>4</v>
          </cell>
          <cell r="H101" t="str">
            <v>Тузов Андрей</v>
          </cell>
          <cell r="I101" t="str">
            <v>1999</v>
          </cell>
          <cell r="J101" t="str">
            <v>I</v>
          </cell>
          <cell r="K101" t="str">
            <v>м</v>
          </cell>
          <cell r="L101" t="str">
            <v>ПР_6_М</v>
          </cell>
          <cell r="O101" t="str">
            <v/>
          </cell>
          <cell r="P101">
            <v>606</v>
          </cell>
          <cell r="Q101">
            <v>10</v>
          </cell>
          <cell r="R101">
            <v>1999</v>
          </cell>
          <cell r="S101">
            <v>16</v>
          </cell>
          <cell r="U101" t="str">
            <v/>
          </cell>
          <cell r="V101" t="str">
            <v>да</v>
          </cell>
        </row>
        <row r="102">
          <cell r="E102" t="str">
            <v>8.5</v>
          </cell>
          <cell r="F102">
            <v>5</v>
          </cell>
          <cell r="H102" t="str">
            <v>Ворожцов Геннадий</v>
          </cell>
          <cell r="I102" t="str">
            <v>1999</v>
          </cell>
          <cell r="J102" t="str">
            <v>III</v>
          </cell>
          <cell r="K102" t="str">
            <v>м</v>
          </cell>
          <cell r="L102" t="str">
            <v>ПР_6_М</v>
          </cell>
          <cell r="O102" t="str">
            <v/>
          </cell>
          <cell r="P102">
            <v>606</v>
          </cell>
          <cell r="Q102">
            <v>1</v>
          </cell>
          <cell r="R102">
            <v>1999</v>
          </cell>
          <cell r="S102">
            <v>16</v>
          </cell>
          <cell r="U102" t="str">
            <v/>
          </cell>
          <cell r="V102" t="str">
            <v>да</v>
          </cell>
        </row>
        <row r="103">
          <cell r="E103" t="str">
            <v>8.6</v>
          </cell>
          <cell r="F103">
            <v>6</v>
          </cell>
          <cell r="H103" t="str">
            <v>Сондор Александр</v>
          </cell>
          <cell r="I103" t="str">
            <v>2001</v>
          </cell>
          <cell r="J103" t="str">
            <v>II</v>
          </cell>
          <cell r="K103" t="str">
            <v>м</v>
          </cell>
          <cell r="L103" t="str">
            <v>ПР_6_М</v>
          </cell>
          <cell r="O103" t="str">
            <v/>
          </cell>
          <cell r="P103">
            <v>606</v>
          </cell>
          <cell r="Q103">
            <v>3</v>
          </cell>
          <cell r="R103">
            <v>2001</v>
          </cell>
          <cell r="S103">
            <v>14</v>
          </cell>
          <cell r="U103" t="str">
            <v/>
          </cell>
          <cell r="V103" t="str">
            <v>да</v>
          </cell>
        </row>
        <row r="104">
          <cell r="E104" t="str">
            <v>8.7</v>
          </cell>
          <cell r="F104">
            <v>7</v>
          </cell>
          <cell r="H104" t="str">
            <v>Белкин Кирилл</v>
          </cell>
          <cell r="I104" t="str">
            <v>1997</v>
          </cell>
          <cell r="J104" t="str">
            <v>КМС</v>
          </cell>
          <cell r="K104" t="str">
            <v>м</v>
          </cell>
          <cell r="L104" t="str">
            <v>ПР_6_М</v>
          </cell>
          <cell r="O104" t="str">
            <v/>
          </cell>
          <cell r="P104">
            <v>606</v>
          </cell>
          <cell r="Q104">
            <v>30</v>
          </cell>
          <cell r="R104">
            <v>1997</v>
          </cell>
          <cell r="S104">
            <v>18</v>
          </cell>
          <cell r="U104" t="str">
            <v/>
          </cell>
          <cell r="V104" t="str">
            <v>да</v>
          </cell>
        </row>
        <row r="105">
          <cell r="E105" t="str">
            <v>9.1</v>
          </cell>
          <cell r="F105">
            <v>1</v>
          </cell>
          <cell r="H105" t="str">
            <v>Лыгина Мария</v>
          </cell>
          <cell r="I105" t="str">
            <v>2000</v>
          </cell>
          <cell r="J105" t="str">
            <v>I</v>
          </cell>
          <cell r="K105" t="str">
            <v>ж</v>
          </cell>
          <cell r="L105" t="str">
            <v>ПР_6_Ж</v>
          </cell>
          <cell r="O105" t="str">
            <v/>
          </cell>
          <cell r="P105">
            <v>613</v>
          </cell>
          <cell r="Q105">
            <v>10</v>
          </cell>
          <cell r="R105">
            <v>2000</v>
          </cell>
          <cell r="S105">
            <v>15</v>
          </cell>
          <cell r="U105" t="str">
            <v/>
          </cell>
          <cell r="V105" t="str">
            <v>да</v>
          </cell>
        </row>
        <row r="106">
          <cell r="E106" t="str">
            <v>9.2</v>
          </cell>
          <cell r="F106">
            <v>2</v>
          </cell>
          <cell r="H106" t="str">
            <v>Дядюченко Александра</v>
          </cell>
          <cell r="I106" t="str">
            <v>2001</v>
          </cell>
          <cell r="J106" t="str">
            <v>КМС</v>
          </cell>
          <cell r="K106" t="str">
            <v>ж</v>
          </cell>
          <cell r="L106" t="str">
            <v>ПР_6_Ж</v>
          </cell>
          <cell r="O106" t="str">
            <v/>
          </cell>
          <cell r="P106">
            <v>613</v>
          </cell>
          <cell r="Q106">
            <v>30</v>
          </cell>
          <cell r="R106">
            <v>2001</v>
          </cell>
          <cell r="S106">
            <v>14</v>
          </cell>
          <cell r="U106" t="str">
            <v/>
          </cell>
          <cell r="V106" t="str">
            <v>да</v>
          </cell>
        </row>
        <row r="107">
          <cell r="E107" t="str">
            <v>9.3</v>
          </cell>
          <cell r="F107">
            <v>3</v>
          </cell>
          <cell r="H107" t="str">
            <v>Остапенко Надежда</v>
          </cell>
          <cell r="I107" t="str">
            <v>2000</v>
          </cell>
          <cell r="J107" t="str">
            <v>КМС</v>
          </cell>
          <cell r="K107" t="str">
            <v>ж</v>
          </cell>
          <cell r="L107" t="str">
            <v>ПР_6_Ж</v>
          </cell>
          <cell r="O107" t="str">
            <v/>
          </cell>
          <cell r="P107">
            <v>613</v>
          </cell>
          <cell r="Q107">
            <v>30</v>
          </cell>
          <cell r="R107">
            <v>2000</v>
          </cell>
          <cell r="S107">
            <v>15</v>
          </cell>
          <cell r="U107" t="str">
            <v/>
          </cell>
          <cell r="V107" t="str">
            <v>да</v>
          </cell>
        </row>
        <row r="108">
          <cell r="E108" t="str">
            <v>9.4</v>
          </cell>
          <cell r="F108">
            <v>4</v>
          </cell>
          <cell r="H108" t="str">
            <v>Сотникова Алиса</v>
          </cell>
          <cell r="I108" t="str">
            <v>1998</v>
          </cell>
          <cell r="J108" t="str">
            <v>II</v>
          </cell>
          <cell r="K108" t="str">
            <v>ж</v>
          </cell>
          <cell r="L108" t="str">
            <v>ПР_6_Ж</v>
          </cell>
          <cell r="O108" t="str">
            <v/>
          </cell>
          <cell r="P108">
            <v>613</v>
          </cell>
          <cell r="Q108">
            <v>3</v>
          </cell>
          <cell r="R108">
            <v>1998</v>
          </cell>
          <cell r="S108">
            <v>17</v>
          </cell>
          <cell r="U108" t="str">
            <v/>
          </cell>
          <cell r="V108" t="str">
            <v>да</v>
          </cell>
        </row>
        <row r="109">
          <cell r="E109" t="str">
            <v>9.5</v>
          </cell>
          <cell r="F109">
            <v>5</v>
          </cell>
          <cell r="H109" t="str">
            <v>Лукьянова Екатерина</v>
          </cell>
          <cell r="I109" t="str">
            <v>2001</v>
          </cell>
          <cell r="J109" t="str">
            <v>II</v>
          </cell>
          <cell r="K109" t="str">
            <v>ж</v>
          </cell>
          <cell r="L109" t="str">
            <v>ПР_6_Ж</v>
          </cell>
          <cell r="O109" t="str">
            <v/>
          </cell>
          <cell r="P109">
            <v>613</v>
          </cell>
          <cell r="Q109">
            <v>3</v>
          </cell>
          <cell r="R109">
            <v>2001</v>
          </cell>
          <cell r="S109">
            <v>14</v>
          </cell>
          <cell r="U109" t="str">
            <v/>
          </cell>
          <cell r="V109" t="str">
            <v>да</v>
          </cell>
        </row>
        <row r="110">
          <cell r="E110" t="str">
            <v>9.6</v>
          </cell>
          <cell r="F110">
            <v>6</v>
          </cell>
          <cell r="H110" t="str">
            <v>Ероменко Анастасия</v>
          </cell>
          <cell r="I110" t="str">
            <v>2001</v>
          </cell>
          <cell r="J110" t="str">
            <v>III</v>
          </cell>
          <cell r="K110" t="str">
            <v>ж</v>
          </cell>
          <cell r="L110" t="str">
            <v>ПР_6_Ж</v>
          </cell>
          <cell r="O110" t="str">
            <v/>
          </cell>
          <cell r="P110">
            <v>613</v>
          </cell>
          <cell r="Q110">
            <v>1</v>
          </cell>
          <cell r="R110">
            <v>2001</v>
          </cell>
          <cell r="S110">
            <v>14</v>
          </cell>
          <cell r="U110" t="str">
            <v/>
          </cell>
          <cell r="V110" t="str">
            <v>да</v>
          </cell>
        </row>
        <row r="111">
          <cell r="E111" t="str">
            <v>10.1</v>
          </cell>
          <cell r="F111">
            <v>1</v>
          </cell>
          <cell r="H111" t="str">
            <v>Моторная Алина </v>
          </cell>
          <cell r="I111" t="str">
            <v>2001</v>
          </cell>
          <cell r="J111" t="str">
            <v>III</v>
          </cell>
          <cell r="K111" t="str">
            <v>ж</v>
          </cell>
          <cell r="L111" t="str">
            <v>ПР_6_Ж</v>
          </cell>
          <cell r="O111" t="str">
            <v/>
          </cell>
          <cell r="P111">
            <v>602</v>
          </cell>
          <cell r="Q111">
            <v>1</v>
          </cell>
          <cell r="R111">
            <v>2001</v>
          </cell>
          <cell r="S111">
            <v>14</v>
          </cell>
          <cell r="U111" t="str">
            <v/>
          </cell>
          <cell r="V111" t="str">
            <v>да</v>
          </cell>
        </row>
        <row r="112">
          <cell r="E112" t="str">
            <v>10.2</v>
          </cell>
          <cell r="F112">
            <v>2</v>
          </cell>
          <cell r="H112" t="str">
            <v>Жданова Дина </v>
          </cell>
          <cell r="I112" t="str">
            <v>1999</v>
          </cell>
          <cell r="J112" t="str">
            <v>МС</v>
          </cell>
          <cell r="K112" t="str">
            <v>ж</v>
          </cell>
          <cell r="L112" t="str">
            <v>ПР_6_Ж</v>
          </cell>
          <cell r="O112" t="str">
            <v/>
          </cell>
          <cell r="P112">
            <v>602</v>
          </cell>
          <cell r="Q112">
            <v>100</v>
          </cell>
          <cell r="R112">
            <v>1999</v>
          </cell>
          <cell r="S112">
            <v>16</v>
          </cell>
          <cell r="U112" t="str">
            <v/>
          </cell>
          <cell r="V112" t="str">
            <v>да</v>
          </cell>
        </row>
        <row r="113">
          <cell r="E113" t="str">
            <v>10.3</v>
          </cell>
          <cell r="F113">
            <v>3</v>
          </cell>
          <cell r="H113" t="str">
            <v>Васильева Алина </v>
          </cell>
          <cell r="I113" t="str">
            <v>2000</v>
          </cell>
          <cell r="J113" t="str">
            <v>КМС</v>
          </cell>
          <cell r="K113" t="str">
            <v>ж</v>
          </cell>
          <cell r="L113" t="str">
            <v>ПР_6_Ж</v>
          </cell>
          <cell r="O113" t="str">
            <v/>
          </cell>
          <cell r="P113">
            <v>602</v>
          </cell>
          <cell r="Q113">
            <v>30</v>
          </cell>
          <cell r="R113">
            <v>2000</v>
          </cell>
          <cell r="S113">
            <v>15</v>
          </cell>
          <cell r="U113" t="str">
            <v/>
          </cell>
          <cell r="V113" t="str">
            <v>да</v>
          </cell>
        </row>
        <row r="114">
          <cell r="E114" t="str">
            <v>10.4</v>
          </cell>
          <cell r="F114">
            <v>4</v>
          </cell>
          <cell r="H114" t="str">
            <v>Чугунова Тамара </v>
          </cell>
          <cell r="I114" t="str">
            <v>1999</v>
          </cell>
          <cell r="J114" t="str">
            <v>МС</v>
          </cell>
          <cell r="K114" t="str">
            <v>ж</v>
          </cell>
          <cell r="L114" t="str">
            <v>ПР_6_Ж</v>
          </cell>
          <cell r="O114" t="str">
            <v/>
          </cell>
          <cell r="P114">
            <v>602</v>
          </cell>
          <cell r="Q114">
            <v>100</v>
          </cell>
          <cell r="R114">
            <v>1999</v>
          </cell>
          <cell r="S114">
            <v>16</v>
          </cell>
          <cell r="U114" t="str">
            <v/>
          </cell>
          <cell r="V114" t="str">
            <v>да</v>
          </cell>
        </row>
        <row r="115">
          <cell r="E115" t="str">
            <v>10.5</v>
          </cell>
          <cell r="F115">
            <v>5</v>
          </cell>
          <cell r="H115" t="str">
            <v>Эрдман Маргарита </v>
          </cell>
          <cell r="I115" t="str">
            <v>1997</v>
          </cell>
          <cell r="J115" t="str">
            <v>МС</v>
          </cell>
          <cell r="K115" t="str">
            <v>ж</v>
          </cell>
          <cell r="L115" t="str">
            <v>ПР_6_Ж</v>
          </cell>
          <cell r="O115" t="str">
            <v/>
          </cell>
          <cell r="P115">
            <v>602</v>
          </cell>
          <cell r="Q115">
            <v>100</v>
          </cell>
          <cell r="R115">
            <v>1997</v>
          </cell>
          <cell r="S115">
            <v>18</v>
          </cell>
          <cell r="U115" t="str">
            <v/>
          </cell>
          <cell r="V115" t="str">
            <v>да</v>
          </cell>
        </row>
        <row r="116">
          <cell r="E116" t="str">
            <v>10.6</v>
          </cell>
          <cell r="F116">
            <v>6</v>
          </cell>
          <cell r="H116" t="str">
            <v>Кожанова Валентина </v>
          </cell>
          <cell r="I116" t="str">
            <v>1998</v>
          </cell>
          <cell r="J116" t="str">
            <v>МС</v>
          </cell>
          <cell r="K116" t="str">
            <v>ж</v>
          </cell>
          <cell r="L116" t="str">
            <v>ПР_6_Ж</v>
          </cell>
          <cell r="O116" t="str">
            <v/>
          </cell>
          <cell r="P116">
            <v>602</v>
          </cell>
          <cell r="Q116">
            <v>100</v>
          </cell>
          <cell r="R116">
            <v>1998</v>
          </cell>
          <cell r="S116">
            <v>17</v>
          </cell>
          <cell r="U116" t="str">
            <v/>
          </cell>
          <cell r="V116" t="str">
            <v>да</v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S117" t="e">
            <v>#VALUE!</v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S118" t="e">
            <v>#VALUE!</v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S119" t="e">
            <v>#VALUE!</v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S120" t="e">
            <v>#VALUE!</v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S121" t="e">
            <v>#VALUE!</v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S122" t="e">
            <v>#VALUE!</v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S123" t="e">
            <v>#VALUE!</v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S124" t="e">
            <v>#VALUE!</v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S125" t="e">
            <v>#VALUE!</v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S126" t="e">
            <v>#VALUE!</v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S127" t="e">
            <v>#VALUE!</v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S128" t="e">
            <v>#VALUE!</v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S129" t="e">
            <v>#VALUE!</v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S130" t="e">
            <v>#VALUE!</v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S131" t="e">
            <v>#VALUE!</v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S132" t="e">
            <v>#VALUE!</v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S133" t="e">
            <v>#VALUE!</v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S134" t="e">
            <v>#VALUE!</v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S135" t="e">
            <v>#VALUE!</v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S136" t="e">
            <v>#VALUE!</v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S137" t="e">
            <v>#VALUE!</v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S138" t="e">
            <v>#VALUE!</v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S139" t="e">
            <v>#VALUE!</v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S140" t="e">
            <v>#VALUE!</v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S141" t="e">
            <v>#VALUE!</v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S142" t="e">
            <v>#VALUE!</v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S143" t="e">
            <v>#VALUE!</v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S144" t="e">
            <v>#VALUE!</v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S145" t="e">
            <v>#VALUE!</v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S146" t="e">
            <v>#VALUE!</v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S147" t="e">
            <v>#VALUE!</v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S148" t="e">
            <v>#VALUE!</v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S149" t="e">
            <v>#VALUE!</v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S150" t="e">
            <v>#VALUE!</v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S151" t="e">
            <v>#VALUE!</v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S152" t="e">
            <v>#VALUE!</v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S153" t="e">
            <v>#VALUE!</v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S154" t="e">
            <v>#VALUE!</v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S155" t="e">
            <v>#VALUE!</v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S156" t="e">
            <v>#VALUE!</v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S157" t="e">
            <v>#VALUE!</v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S158" t="e">
            <v>#VALUE!</v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S159" t="e">
            <v>#VALUE!</v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S160" t="e">
            <v>#VALUE!</v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S161" t="e">
            <v>#VALUE!</v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</row>
      </sheetData>
      <sheetData sheetId="12">
        <row r="2">
          <cell r="A2">
            <v>1</v>
          </cell>
          <cell r="B2">
            <v>100</v>
          </cell>
          <cell r="C2">
            <v>200</v>
          </cell>
          <cell r="D2">
            <v>300</v>
          </cell>
          <cell r="E2">
            <v>400</v>
          </cell>
          <cell r="F2">
            <v>100</v>
          </cell>
        </row>
        <row r="3">
          <cell r="A3">
            <v>2</v>
          </cell>
          <cell r="B3">
            <v>95</v>
          </cell>
          <cell r="C3">
            <v>190</v>
          </cell>
          <cell r="D3">
            <v>285</v>
          </cell>
          <cell r="E3">
            <v>380</v>
          </cell>
          <cell r="F3">
            <v>95</v>
          </cell>
        </row>
        <row r="4">
          <cell r="A4">
            <v>3</v>
          </cell>
          <cell r="B4">
            <v>90</v>
          </cell>
          <cell r="C4">
            <v>180</v>
          </cell>
          <cell r="D4">
            <v>270</v>
          </cell>
          <cell r="E4">
            <v>360</v>
          </cell>
          <cell r="F4">
            <v>90</v>
          </cell>
        </row>
        <row r="5">
          <cell r="A5">
            <v>4</v>
          </cell>
          <cell r="B5">
            <v>85</v>
          </cell>
          <cell r="C5">
            <v>170</v>
          </cell>
          <cell r="D5">
            <v>255</v>
          </cell>
          <cell r="E5">
            <v>340</v>
          </cell>
          <cell r="F5">
            <v>85</v>
          </cell>
        </row>
        <row r="6">
          <cell r="A6">
            <v>5</v>
          </cell>
          <cell r="B6">
            <v>80</v>
          </cell>
          <cell r="C6">
            <v>160</v>
          </cell>
          <cell r="D6">
            <v>240</v>
          </cell>
          <cell r="E6">
            <v>320</v>
          </cell>
          <cell r="F6">
            <v>80</v>
          </cell>
        </row>
        <row r="7">
          <cell r="A7">
            <v>6</v>
          </cell>
          <cell r="B7">
            <v>75</v>
          </cell>
          <cell r="C7">
            <v>150</v>
          </cell>
          <cell r="D7">
            <v>225</v>
          </cell>
          <cell r="E7">
            <v>300</v>
          </cell>
          <cell r="F7">
            <v>75</v>
          </cell>
        </row>
        <row r="8">
          <cell r="A8">
            <v>7</v>
          </cell>
          <cell r="B8">
            <v>70</v>
          </cell>
          <cell r="C8">
            <v>140</v>
          </cell>
          <cell r="D8">
            <v>210</v>
          </cell>
          <cell r="E8">
            <v>280</v>
          </cell>
          <cell r="F8">
            <v>70</v>
          </cell>
        </row>
        <row r="9">
          <cell r="A9">
            <v>8</v>
          </cell>
          <cell r="B9">
            <v>65</v>
          </cell>
          <cell r="C9">
            <v>130</v>
          </cell>
          <cell r="D9">
            <v>195</v>
          </cell>
          <cell r="E9">
            <v>260</v>
          </cell>
          <cell r="F9">
            <v>65</v>
          </cell>
        </row>
        <row r="10">
          <cell r="A10">
            <v>9</v>
          </cell>
          <cell r="B10">
            <v>60</v>
          </cell>
          <cell r="C10">
            <v>120</v>
          </cell>
          <cell r="D10">
            <v>180</v>
          </cell>
          <cell r="E10">
            <v>240</v>
          </cell>
          <cell r="F10">
            <v>60</v>
          </cell>
        </row>
        <row r="11">
          <cell r="A11">
            <v>10</v>
          </cell>
          <cell r="B11">
            <v>55</v>
          </cell>
          <cell r="C11">
            <v>110</v>
          </cell>
          <cell r="D11">
            <v>165</v>
          </cell>
          <cell r="E11">
            <v>220</v>
          </cell>
          <cell r="F11">
            <v>55</v>
          </cell>
        </row>
        <row r="12">
          <cell r="A12">
            <v>11</v>
          </cell>
          <cell r="B12">
            <v>50</v>
          </cell>
          <cell r="C12">
            <v>100</v>
          </cell>
          <cell r="D12">
            <v>150</v>
          </cell>
          <cell r="E12">
            <v>200</v>
          </cell>
          <cell r="F12">
            <v>50</v>
          </cell>
        </row>
        <row r="13">
          <cell r="A13">
            <v>12</v>
          </cell>
          <cell r="B13">
            <v>45</v>
          </cell>
          <cell r="C13">
            <v>90</v>
          </cell>
          <cell r="D13">
            <v>135</v>
          </cell>
          <cell r="E13">
            <v>180</v>
          </cell>
          <cell r="F13">
            <v>45</v>
          </cell>
        </row>
        <row r="14">
          <cell r="A14">
            <v>13</v>
          </cell>
          <cell r="B14">
            <v>40</v>
          </cell>
          <cell r="C14">
            <v>80</v>
          </cell>
          <cell r="D14">
            <v>120</v>
          </cell>
          <cell r="E14">
            <v>160</v>
          </cell>
          <cell r="F14">
            <v>40</v>
          </cell>
        </row>
        <row r="15">
          <cell r="A15">
            <v>14</v>
          </cell>
          <cell r="B15">
            <v>35</v>
          </cell>
          <cell r="C15">
            <v>70</v>
          </cell>
          <cell r="D15">
            <v>105</v>
          </cell>
          <cell r="E15">
            <v>140</v>
          </cell>
          <cell r="F15">
            <v>35</v>
          </cell>
        </row>
        <row r="16">
          <cell r="A16">
            <v>15</v>
          </cell>
          <cell r="B16">
            <v>30</v>
          </cell>
          <cell r="C16">
            <v>60</v>
          </cell>
          <cell r="D16">
            <v>90</v>
          </cell>
          <cell r="E16">
            <v>120</v>
          </cell>
          <cell r="F16">
            <v>30</v>
          </cell>
        </row>
        <row r="17">
          <cell r="A17">
            <v>16</v>
          </cell>
          <cell r="B17">
            <v>25</v>
          </cell>
          <cell r="C17">
            <v>50</v>
          </cell>
          <cell r="D17">
            <v>75</v>
          </cell>
          <cell r="E17">
            <v>100</v>
          </cell>
          <cell r="F17">
            <v>25</v>
          </cell>
        </row>
        <row r="18">
          <cell r="A18">
            <v>17</v>
          </cell>
          <cell r="B18">
            <v>20</v>
          </cell>
          <cell r="C18">
            <v>40</v>
          </cell>
          <cell r="D18">
            <v>60</v>
          </cell>
          <cell r="E18">
            <v>80</v>
          </cell>
          <cell r="F18">
            <v>20</v>
          </cell>
        </row>
        <row r="19">
          <cell r="A19">
            <v>18</v>
          </cell>
          <cell r="B19">
            <v>15</v>
          </cell>
          <cell r="C19">
            <v>30</v>
          </cell>
          <cell r="D19">
            <v>45</v>
          </cell>
          <cell r="E19">
            <v>60</v>
          </cell>
          <cell r="F19">
            <v>15</v>
          </cell>
        </row>
        <row r="20">
          <cell r="A20">
            <v>19</v>
          </cell>
          <cell r="B20">
            <v>10</v>
          </cell>
          <cell r="C20">
            <v>20</v>
          </cell>
          <cell r="D20">
            <v>30</v>
          </cell>
          <cell r="E20">
            <v>40</v>
          </cell>
          <cell r="F20">
            <v>10</v>
          </cell>
        </row>
        <row r="21">
          <cell r="A21">
            <v>20</v>
          </cell>
          <cell r="B21">
            <v>5</v>
          </cell>
          <cell r="C21">
            <v>10</v>
          </cell>
          <cell r="D21">
            <v>15</v>
          </cell>
          <cell r="E21">
            <v>20</v>
          </cell>
          <cell r="F2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8"/>
  <sheetViews>
    <sheetView tabSelected="1" zoomScale="60" zoomScaleNormal="60" zoomScalePageLayoutView="0" workbookViewId="0" topLeftCell="A1">
      <selection activeCell="AK8" sqref="AK8"/>
    </sheetView>
  </sheetViews>
  <sheetFormatPr defaultColWidth="9.140625" defaultRowHeight="15" outlineLevelRow="1" outlineLevelCol="1"/>
  <cols>
    <col min="1" max="1" width="5.421875" style="14" customWidth="1"/>
    <col min="2" max="2" width="6.421875" style="13" customWidth="1"/>
    <col min="3" max="3" width="60.421875" style="12" customWidth="1"/>
    <col min="4" max="4" width="85.421875" style="1" customWidth="1"/>
    <col min="5" max="5" width="59.8515625" style="11" hidden="1" customWidth="1"/>
    <col min="6" max="6" width="9.8515625" style="1" hidden="1" customWidth="1" outlineLevel="1"/>
    <col min="7" max="10" width="7.421875" style="1" hidden="1" customWidth="1" outlineLevel="1"/>
    <col min="11" max="12" width="13.7109375" style="7" hidden="1" customWidth="1" outlineLevel="1"/>
    <col min="13" max="13" width="12.8515625" style="10" hidden="1" customWidth="1" outlineLevel="1"/>
    <col min="14" max="14" width="4.28125" style="9" hidden="1" customWidth="1" outlineLevel="1"/>
    <col min="15" max="15" width="8.421875" style="1" hidden="1" customWidth="1" outlineLevel="1"/>
    <col min="16" max="16" width="6.57421875" style="8" hidden="1" customWidth="1" outlineLevel="1"/>
    <col min="17" max="17" width="8.28125" style="7" hidden="1" customWidth="1" outlineLevel="1"/>
    <col min="18" max="18" width="8.00390625" style="7" hidden="1" customWidth="1" outlineLevel="1"/>
    <col min="19" max="19" width="7.8515625" style="7" hidden="1" customWidth="1" outlineLevel="1"/>
    <col min="20" max="20" width="11.28125" style="7" hidden="1" customWidth="1" outlineLevel="1"/>
    <col min="21" max="21" width="11.140625" style="1" hidden="1" customWidth="1" outlineLevel="1"/>
    <col min="22" max="22" width="13.00390625" style="6" hidden="1" customWidth="1"/>
    <col min="23" max="23" width="4.8515625" style="5" customWidth="1"/>
    <col min="24" max="24" width="8.00390625" style="5" hidden="1" customWidth="1" outlineLevel="1"/>
    <col min="25" max="25" width="8.57421875" style="5" customWidth="1" collapsed="1"/>
    <col min="26" max="26" width="7.421875" style="1" customWidth="1"/>
    <col min="27" max="27" width="5.00390625" style="4" hidden="1" customWidth="1" outlineLevel="1"/>
    <col min="28" max="28" width="6.140625" style="3" hidden="1" customWidth="1" outlineLevel="1"/>
    <col min="29" max="29" width="12.00390625" style="2" hidden="1" customWidth="1" outlineLevel="1"/>
    <col min="30" max="30" width="15.421875" style="1" hidden="1" customWidth="1" outlineLevel="1"/>
    <col min="31" max="31" width="9.140625" style="1" hidden="1" customWidth="1" outlineLevel="1"/>
    <col min="32" max="32" width="9.140625" style="1" customWidth="1" collapsed="1"/>
    <col min="33" max="16384" width="9.140625" style="1" customWidth="1"/>
  </cols>
  <sheetData>
    <row r="1" spans="1:29" ht="75" customHeight="1" outlineLevel="1">
      <c r="A1" s="226" t="str">
        <f>Shapka1</f>
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B1" s="2"/>
      <c r="AC1" s="1"/>
    </row>
    <row r="2" spans="1:29" ht="20.25" customHeight="1" outlineLevel="1" thickBot="1">
      <c r="A2" s="228" t="str">
        <f>Shapka2</f>
        <v>Первенство России по рафтингу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06"/>
      <c r="AB2" s="2"/>
      <c r="AC2" s="1"/>
    </row>
    <row r="3" spans="1:29" s="53" customFormat="1" ht="16.5" outlineLevel="1" thickTop="1">
      <c r="A3" s="205" t="str">
        <f>ShapkaData</f>
        <v>08-12 июля 2015 года</v>
      </c>
      <c r="B3" s="60"/>
      <c r="C3" s="197"/>
      <c r="D3" s="205"/>
      <c r="E3" s="204"/>
      <c r="F3" s="203"/>
      <c r="G3" s="203"/>
      <c r="H3" s="203"/>
      <c r="I3" s="203"/>
      <c r="J3" s="203"/>
      <c r="K3" s="59"/>
      <c r="L3" s="59"/>
      <c r="M3" s="62"/>
      <c r="N3" s="61"/>
      <c r="O3" s="54"/>
      <c r="P3" s="60"/>
      <c r="Q3" s="59"/>
      <c r="R3" s="59"/>
      <c r="S3" s="59"/>
      <c r="T3" s="59"/>
      <c r="U3" s="54"/>
      <c r="V3" s="202"/>
      <c r="W3" s="201"/>
      <c r="X3" s="201"/>
      <c r="Y3" s="200" t="str">
        <f>ShapkaWhere</f>
        <v>р. Кумир, Чарышский район, Алтайский край</v>
      </c>
      <c r="Z3" s="200"/>
      <c r="AA3" s="199"/>
      <c r="AB3" s="198"/>
      <c r="AC3" s="197"/>
    </row>
    <row r="4" spans="1:30" s="18" customFormat="1" ht="60.75" customHeight="1" outlineLevel="1" thickBot="1">
      <c r="A4" s="229" t="s">
        <v>62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196"/>
      <c r="AB4" s="195"/>
      <c r="AD4" s="194" t="s">
        <v>31</v>
      </c>
    </row>
    <row r="5" spans="1:30" s="53" customFormat="1" ht="37.5" customHeight="1" outlineLevel="1" thickBot="1">
      <c r="A5" s="230" t="s">
        <v>30</v>
      </c>
      <c r="B5" s="232" t="s">
        <v>29</v>
      </c>
      <c r="C5" s="213" t="s">
        <v>28</v>
      </c>
      <c r="D5" s="215" t="s">
        <v>27</v>
      </c>
      <c r="E5" s="217" t="s">
        <v>26</v>
      </c>
      <c r="F5" s="219" t="s">
        <v>25</v>
      </c>
      <c r="G5" s="220"/>
      <c r="H5" s="220"/>
      <c r="I5" s="220"/>
      <c r="J5" s="221"/>
      <c r="K5" s="222" t="s">
        <v>24</v>
      </c>
      <c r="L5" s="209" t="s">
        <v>23</v>
      </c>
      <c r="M5" s="242" t="s">
        <v>22</v>
      </c>
      <c r="N5" s="244" t="s">
        <v>21</v>
      </c>
      <c r="O5" s="246" t="s">
        <v>20</v>
      </c>
      <c r="P5" s="248" t="s">
        <v>19</v>
      </c>
      <c r="Q5" s="250" t="s">
        <v>18</v>
      </c>
      <c r="R5" s="207" t="s">
        <v>17</v>
      </c>
      <c r="S5" s="207" t="s">
        <v>16</v>
      </c>
      <c r="T5" s="207" t="s">
        <v>15</v>
      </c>
      <c r="U5" s="234" t="s">
        <v>14</v>
      </c>
      <c r="V5" s="236" t="s">
        <v>13</v>
      </c>
      <c r="W5" s="238" t="s">
        <v>12</v>
      </c>
      <c r="X5" s="240" t="s">
        <v>11</v>
      </c>
      <c r="Y5" s="224" t="s">
        <v>10</v>
      </c>
      <c r="Z5" s="211" t="s">
        <v>4</v>
      </c>
      <c r="AA5" s="56"/>
      <c r="AB5" s="55"/>
      <c r="AC5" s="193"/>
      <c r="AD5" s="192">
        <v>1.1574074074074073E-05</v>
      </c>
    </row>
    <row r="6" spans="1:30" s="53" customFormat="1" ht="47.25" customHeight="1" thickBot="1">
      <c r="A6" s="231"/>
      <c r="B6" s="233"/>
      <c r="C6" s="214"/>
      <c r="D6" s="216"/>
      <c r="E6" s="218"/>
      <c r="F6" s="191" t="s">
        <v>9</v>
      </c>
      <c r="G6" s="190" t="s">
        <v>8</v>
      </c>
      <c r="H6" s="190" t="s">
        <v>7</v>
      </c>
      <c r="I6" s="190" t="s">
        <v>6</v>
      </c>
      <c r="J6" s="189" t="s">
        <v>5</v>
      </c>
      <c r="K6" s="223"/>
      <c r="L6" s="210"/>
      <c r="M6" s="243"/>
      <c r="N6" s="245"/>
      <c r="O6" s="247"/>
      <c r="P6" s="249"/>
      <c r="Q6" s="251"/>
      <c r="R6" s="208"/>
      <c r="S6" s="208"/>
      <c r="T6" s="208"/>
      <c r="U6" s="235"/>
      <c r="V6" s="237"/>
      <c r="W6" s="239"/>
      <c r="X6" s="241"/>
      <c r="Y6" s="225"/>
      <c r="Z6" s="212" t="s">
        <v>4</v>
      </c>
      <c r="AA6" s="56"/>
      <c r="AB6" s="188" t="s">
        <v>3</v>
      </c>
      <c r="AC6" s="187" t="s">
        <v>2</v>
      </c>
      <c r="AD6" s="186"/>
    </row>
    <row r="7" spans="1:29" s="14" customFormat="1" ht="66" customHeight="1">
      <c r="A7" s="158">
        <v>1</v>
      </c>
      <c r="B7" s="157">
        <v>606</v>
      </c>
      <c r="C7" s="155" t="s">
        <v>52</v>
      </c>
      <c r="D7" s="156" t="s">
        <v>43</v>
      </c>
      <c r="E7" s="185" t="str">
        <f aca="true" t="shared" si="0" ref="E7:E22">IF(ISNA(VLOOKUP($B7,DataGrVPR,4,0)),"",VLOOKUP($B7,DataGrVPR,4,0))</f>
        <v>Кречетов Виктор Федорович</v>
      </c>
      <c r="F7" s="184"/>
      <c r="G7" s="183"/>
      <c r="H7" s="183"/>
      <c r="I7" s="183"/>
      <c r="J7" s="183"/>
      <c r="K7" s="182">
        <v>0.13819444444444443</v>
      </c>
      <c r="L7" s="181">
        <v>0.1533179398148148</v>
      </c>
      <c r="M7" s="180">
        <f>IF(L7="сн с дист","-",IF(L7&lt;&gt;"",L7-K7,""))</f>
        <v>0.015123495370370388</v>
      </c>
      <c r="N7" s="179">
        <f aca="true" t="shared" si="1" ref="N7:N22">COUNTIF(F7:J7,"сн")</f>
        <v>0</v>
      </c>
      <c r="O7" s="178" t="e">
        <f>SUM(#REF!)</f>
        <v>#REF!</v>
      </c>
      <c r="P7" s="177">
        <f aca="true" t="shared" si="2" ref="P7:P22">SUM(F7:J7)</f>
        <v>0</v>
      </c>
      <c r="Q7" s="176">
        <f aca="true" t="shared" si="3" ref="Q7:Q22">IF(P7&gt;0,P7*$AD$5,"")</f>
      </c>
      <c r="R7" s="175" t="e">
        <f>IF(AND(#REF!&lt;&gt;0,N7&gt;0),N7*#REF!,"")</f>
        <v>#REF!</v>
      </c>
      <c r="S7" s="175" t="e">
        <f>IF(#REF!&gt;0,#REF!*#REF!,"")</f>
        <v>#REF!</v>
      </c>
      <c r="T7" s="149" t="e">
        <f aca="true" t="shared" si="4" ref="T7:T22">SUM(Q7:S7)</f>
        <v>#REF!</v>
      </c>
      <c r="U7" s="174" t="e">
        <f aca="true" t="shared" si="5" ref="U7:U22">IF(L7="сн с дист","-",IF(ISNUMBER(M7),M7-O7+T7,""))</f>
        <v>#REF!</v>
      </c>
      <c r="V7" s="147">
        <f aca="true" t="shared" si="6" ref="V7:V22">IF(AND(M7="",M7=""),"не финиш",(IF(MIN(M7,M7)=0,MAX(M7,M7),MIN(M7,M7))))</f>
        <v>0.015123495370370388</v>
      </c>
      <c r="W7" s="146">
        <v>1</v>
      </c>
      <c r="X7" s="145">
        <f aca="true" t="shared" si="7" ref="X7:X16">IF(V7="не финиш","-",(RANK(V7,$V$7:$V$16,1)))</f>
        <v>1</v>
      </c>
      <c r="Y7" s="144">
        <v>400</v>
      </c>
      <c r="Z7" s="143">
        <f aca="true" t="shared" si="8" ref="Z7:Z22">IF(ISNA(VLOOKUP($B7,DataGrVPR,9,0)),"",IF(VLOOKUP($B7,DataGrVPR,9,0)&lt;&gt;"",VLOOKUP($B7,DataGrVPR,9,0),""))</f>
      </c>
      <c r="AA7" s="173"/>
      <c r="AB7" s="68">
        <f aca="true" t="shared" si="9" ref="AB7:AB22">IF(ISNA(VLOOKUP($B7,DataGrVPR,7,0)),"",VLOOKUP($B7,DataGrVPR,7,0))</f>
        <v>53.714285714285715</v>
      </c>
      <c r="AC7" s="67" t="str">
        <f aca="true" t="shared" si="10" ref="AC7:AC22">IF(ISNA(VLOOKUP($B7,DataGrVPR,2,0)),"",IF(VLOOKUP($B7,DataGrVPR,2,0)=0,"",VLOOKUP($B7,DataGrVPR,2,0)))</f>
        <v>ПР_6_М</v>
      </c>
    </row>
    <row r="8" spans="1:29" ht="66" customHeight="1">
      <c r="A8" s="111">
        <v>2</v>
      </c>
      <c r="B8" s="172">
        <v>603</v>
      </c>
      <c r="C8" s="119" t="s">
        <v>53</v>
      </c>
      <c r="D8" s="118" t="s">
        <v>32</v>
      </c>
      <c r="E8" s="117" t="str">
        <f t="shared" si="0"/>
        <v>Якунин Алексей Владимирович</v>
      </c>
      <c r="F8" s="116"/>
      <c r="G8" s="115"/>
      <c r="H8" s="115"/>
      <c r="I8" s="115"/>
      <c r="J8" s="115"/>
      <c r="K8" s="170">
        <v>0.13819444444444443</v>
      </c>
      <c r="L8" s="169">
        <v>0.15366122685185185</v>
      </c>
      <c r="M8" s="102">
        <f>IF(L8="сн с дист","-",IF(L8&lt;&gt;"",L8-K8,""))</f>
        <v>0.015466782407407426</v>
      </c>
      <c r="N8" s="101">
        <f t="shared" si="1"/>
        <v>0</v>
      </c>
      <c r="O8" s="100" t="e">
        <f>SUM(#REF!)</f>
        <v>#REF!</v>
      </c>
      <c r="P8" s="99">
        <f t="shared" si="2"/>
        <v>0</v>
      </c>
      <c r="Q8" s="98">
        <f t="shared" si="3"/>
      </c>
      <c r="R8" s="97" t="e">
        <f>IF(AND(#REF!&lt;&gt;0,N8&gt;0),N8*#REF!,"")</f>
        <v>#REF!</v>
      </c>
      <c r="S8" s="97" t="e">
        <f>IF(#REF!&gt;0,#REF!*#REF!,"")</f>
        <v>#REF!</v>
      </c>
      <c r="T8" s="96" t="e">
        <f t="shared" si="4"/>
        <v>#REF!</v>
      </c>
      <c r="U8" s="95" t="e">
        <f t="shared" si="5"/>
        <v>#REF!</v>
      </c>
      <c r="V8" s="168">
        <f t="shared" si="6"/>
        <v>0.015466782407407426</v>
      </c>
      <c r="W8" s="114">
        <v>2</v>
      </c>
      <c r="X8" s="113">
        <f t="shared" si="7"/>
        <v>2</v>
      </c>
      <c r="Y8" s="71">
        <v>380</v>
      </c>
      <c r="Z8" s="112">
        <f t="shared" si="8"/>
      </c>
      <c r="AB8" s="68">
        <f t="shared" si="9"/>
        <v>306.6666666666667</v>
      </c>
      <c r="AC8" s="67" t="str">
        <f t="shared" si="10"/>
        <v>ПР_6_М</v>
      </c>
    </row>
    <row r="9" spans="1:29" ht="66" customHeight="1">
      <c r="A9" s="111">
        <v>3</v>
      </c>
      <c r="B9" s="142">
        <v>53</v>
      </c>
      <c r="C9" s="140" t="s">
        <v>60</v>
      </c>
      <c r="D9" s="141" t="s">
        <v>44</v>
      </c>
      <c r="E9" s="140" t="str">
        <f t="shared" si="0"/>
        <v>Ниренбург Татьяна Леонидовна</v>
      </c>
      <c r="F9" s="139"/>
      <c r="G9" s="139"/>
      <c r="H9" s="139"/>
      <c r="I9" s="139"/>
      <c r="J9" s="139"/>
      <c r="K9" s="138">
        <v>0.13819444444444443</v>
      </c>
      <c r="L9" s="138">
        <v>0.1539648148148148</v>
      </c>
      <c r="M9" s="137">
        <f>IF(L9="сн с дист","-",IF(L9&lt;&gt;"",L9-K9,""))</f>
        <v>0.01577037037037038</v>
      </c>
      <c r="N9" s="136">
        <f t="shared" si="1"/>
        <v>0</v>
      </c>
      <c r="O9" s="135" t="e">
        <f>SUM(#REF!)</f>
        <v>#REF!</v>
      </c>
      <c r="P9" s="136">
        <f t="shared" si="2"/>
        <v>0</v>
      </c>
      <c r="Q9" s="135">
        <f t="shared" si="3"/>
      </c>
      <c r="R9" s="134" t="e">
        <f>IF(AND(#REF!&lt;&gt;0,N9&gt;0),N9*#REF!,"")</f>
        <v>#REF!</v>
      </c>
      <c r="S9" s="134" t="e">
        <f>IF(#REF!&gt;0,#REF!*#REF!,"")</f>
        <v>#REF!</v>
      </c>
      <c r="T9" s="134" t="e">
        <f t="shared" si="4"/>
        <v>#REF!</v>
      </c>
      <c r="U9" s="133" t="e">
        <f t="shared" si="5"/>
        <v>#REF!</v>
      </c>
      <c r="V9" s="132">
        <f t="shared" si="6"/>
        <v>0.01577037037037038</v>
      </c>
      <c r="W9" s="94">
        <v>3</v>
      </c>
      <c r="X9" s="93">
        <f t="shared" si="7"/>
        <v>3</v>
      </c>
      <c r="Y9" s="131">
        <v>360</v>
      </c>
      <c r="Z9" s="92">
        <f t="shared" si="8"/>
      </c>
      <c r="AA9" s="69"/>
      <c r="AB9" s="68">
        <f t="shared" si="9"/>
        <v>93.14285714285714</v>
      </c>
      <c r="AC9" s="67" t="str">
        <f t="shared" si="10"/>
        <v>ПР_6_М</v>
      </c>
    </row>
    <row r="10" spans="1:29" ht="66" customHeight="1">
      <c r="A10" s="111">
        <v>4</v>
      </c>
      <c r="B10" s="142">
        <v>59</v>
      </c>
      <c r="C10" s="140" t="s">
        <v>61</v>
      </c>
      <c r="D10" s="141" t="s">
        <v>45</v>
      </c>
      <c r="E10" s="140" t="str">
        <f t="shared" si="0"/>
        <v>Ниренбург Татьяна Леонидовна</v>
      </c>
      <c r="F10" s="139"/>
      <c r="G10" s="139"/>
      <c r="H10" s="139"/>
      <c r="I10" s="139"/>
      <c r="J10" s="139"/>
      <c r="K10" s="138">
        <v>0.13819444444444443</v>
      </c>
      <c r="L10" s="138">
        <v>0.15432407407407409</v>
      </c>
      <c r="M10" s="137">
        <f>IF(L10="сн с дист","-",IF(L10&lt;&gt;"",L10-K10,""))</f>
        <v>0.01612962962962966</v>
      </c>
      <c r="N10" s="136">
        <f t="shared" si="1"/>
        <v>0</v>
      </c>
      <c r="O10" s="135" t="e">
        <f>SUM(#REF!)</f>
        <v>#REF!</v>
      </c>
      <c r="P10" s="136">
        <f t="shared" si="2"/>
        <v>0</v>
      </c>
      <c r="Q10" s="135">
        <f t="shared" si="3"/>
      </c>
      <c r="R10" s="134" t="e">
        <f>IF(AND(#REF!&lt;&gt;0,N10&gt;0),N10*#REF!,"")</f>
        <v>#REF!</v>
      </c>
      <c r="S10" s="134" t="e">
        <f>IF(#REF!&gt;0,#REF!*#REF!,"")</f>
        <v>#REF!</v>
      </c>
      <c r="T10" s="134" t="e">
        <f t="shared" si="4"/>
        <v>#REF!</v>
      </c>
      <c r="U10" s="133" t="e">
        <f t="shared" si="5"/>
        <v>#REF!</v>
      </c>
      <c r="V10" s="132">
        <f t="shared" si="6"/>
        <v>0.01612962962962966</v>
      </c>
      <c r="W10" s="94">
        <v>4</v>
      </c>
      <c r="X10" s="93">
        <f t="shared" si="7"/>
        <v>4</v>
      </c>
      <c r="Y10" s="131">
        <v>340</v>
      </c>
      <c r="Z10" s="92">
        <f t="shared" si="8"/>
      </c>
      <c r="AB10" s="68">
        <f t="shared" si="9"/>
        <v>73.71428571428571</v>
      </c>
      <c r="AC10" s="67" t="str">
        <f t="shared" si="10"/>
        <v>ПР_6_М</v>
      </c>
    </row>
    <row r="11" spans="1:29" ht="66" customHeight="1">
      <c r="A11" s="111">
        <v>5</v>
      </c>
      <c r="B11" s="171">
        <v>57</v>
      </c>
      <c r="C11" s="140" t="s">
        <v>54</v>
      </c>
      <c r="D11" s="141" t="s">
        <v>33</v>
      </c>
      <c r="E11" s="140" t="str">
        <f t="shared" si="0"/>
        <v>Подрезова Е.С.</v>
      </c>
      <c r="F11" s="139"/>
      <c r="G11" s="139"/>
      <c r="H11" s="139"/>
      <c r="I11" s="139"/>
      <c r="J11" s="139"/>
      <c r="K11" s="138">
        <v>0.13819444444444443</v>
      </c>
      <c r="L11" s="138">
        <v>0.15456840277777778</v>
      </c>
      <c r="M11" s="137">
        <f>IF(L11="сн с дист","-",IF(L11&lt;&gt;"",L11-K11,""))</f>
        <v>0.016373958333333355</v>
      </c>
      <c r="N11" s="136">
        <f t="shared" si="1"/>
        <v>0</v>
      </c>
      <c r="O11" s="135" t="e">
        <f>SUM(#REF!)</f>
        <v>#REF!</v>
      </c>
      <c r="P11" s="136">
        <f t="shared" si="2"/>
        <v>0</v>
      </c>
      <c r="Q11" s="135">
        <f t="shared" si="3"/>
      </c>
      <c r="R11" s="134" t="e">
        <f>IF(AND(#REF!&lt;&gt;0,N11&gt;0),N11*#REF!,"")</f>
        <v>#REF!</v>
      </c>
      <c r="S11" s="134" t="e">
        <f>IF(#REF!&gt;0,#REF!*#REF!,"")</f>
        <v>#REF!</v>
      </c>
      <c r="T11" s="134" t="e">
        <f t="shared" si="4"/>
        <v>#REF!</v>
      </c>
      <c r="U11" s="133" t="e">
        <f t="shared" si="5"/>
        <v>#REF!</v>
      </c>
      <c r="V11" s="132">
        <f t="shared" si="6"/>
        <v>0.016373958333333355</v>
      </c>
      <c r="W11" s="94">
        <v>5</v>
      </c>
      <c r="X11" s="93">
        <f t="shared" si="7"/>
        <v>5</v>
      </c>
      <c r="Y11" s="131">
        <v>320</v>
      </c>
      <c r="Z11" s="92">
        <f t="shared" si="8"/>
      </c>
      <c r="AA11" s="69"/>
      <c r="AB11" s="68">
        <f t="shared" si="9"/>
        <v>100.66666666666667</v>
      </c>
      <c r="AC11" s="67" t="str">
        <f t="shared" si="10"/>
        <v>ПР_6_М</v>
      </c>
    </row>
    <row r="12" spans="1:29" ht="66" customHeight="1">
      <c r="A12" s="111">
        <v>6</v>
      </c>
      <c r="B12" s="171">
        <v>611</v>
      </c>
      <c r="C12" s="140" t="s">
        <v>63</v>
      </c>
      <c r="D12" s="141" t="s">
        <v>34</v>
      </c>
      <c r="E12" s="140" t="str">
        <f t="shared" si="0"/>
        <v>Ковалев Василий Николаевич</v>
      </c>
      <c r="F12" s="139"/>
      <c r="G12" s="139"/>
      <c r="H12" s="139"/>
      <c r="I12" s="139"/>
      <c r="J12" s="139"/>
      <c r="K12" s="138">
        <v>0.11458333333333333</v>
      </c>
      <c r="L12" s="138">
        <v>0.13140104166666666</v>
      </c>
      <c r="M12" s="137">
        <f>IF(L12="не финиш","не финиш",IF(L12&lt;&gt;"",L12-K12,""))</f>
        <v>0.016817708333333334</v>
      </c>
      <c r="N12" s="136">
        <f t="shared" si="1"/>
        <v>0</v>
      </c>
      <c r="O12" s="135" t="e">
        <f>SUM(#REF!)</f>
        <v>#REF!</v>
      </c>
      <c r="P12" s="136">
        <f t="shared" si="2"/>
        <v>0</v>
      </c>
      <c r="Q12" s="135">
        <f t="shared" si="3"/>
      </c>
      <c r="R12" s="134" t="e">
        <f>IF(AND(#REF!&lt;&gt;0,N12&gt;0),N12*#REF!,"")</f>
        <v>#REF!</v>
      </c>
      <c r="S12" s="134" t="e">
        <f>IF(#REF!&gt;0,#REF!*#REF!,"")</f>
        <v>#REF!</v>
      </c>
      <c r="T12" s="134" t="e">
        <f t="shared" si="4"/>
        <v>#REF!</v>
      </c>
      <c r="U12" s="133" t="e">
        <f t="shared" si="5"/>
        <v>#REF!</v>
      </c>
      <c r="V12" s="132">
        <f t="shared" si="6"/>
        <v>0.016817708333333334</v>
      </c>
      <c r="W12" s="94">
        <v>6</v>
      </c>
      <c r="X12" s="93">
        <f t="shared" si="7"/>
        <v>6</v>
      </c>
      <c r="Y12" s="131">
        <v>300</v>
      </c>
      <c r="Z12" s="92">
        <f t="shared" si="8"/>
      </c>
      <c r="AA12" s="69"/>
      <c r="AB12" s="68">
        <f t="shared" si="9"/>
        <v>4</v>
      </c>
      <c r="AC12" s="67" t="str">
        <f t="shared" si="10"/>
        <v>ПР_6_М</v>
      </c>
    </row>
    <row r="13" spans="1:29" ht="66" customHeight="1">
      <c r="A13" s="111">
        <v>7</v>
      </c>
      <c r="B13" s="171">
        <v>610</v>
      </c>
      <c r="C13" s="140" t="s">
        <v>55</v>
      </c>
      <c r="D13" s="141" t="s">
        <v>35</v>
      </c>
      <c r="E13" s="140" t="str">
        <f t="shared" si="0"/>
        <v>Гуров Н.С.</v>
      </c>
      <c r="F13" s="139"/>
      <c r="G13" s="139"/>
      <c r="H13" s="139"/>
      <c r="I13" s="139"/>
      <c r="J13" s="139"/>
      <c r="K13" s="138">
        <v>0.11458333333333333</v>
      </c>
      <c r="L13" s="138">
        <v>0.13144849537037037</v>
      </c>
      <c r="M13" s="137">
        <f aca="true" t="shared" si="11" ref="M13:M22">IF(L13="сн с дист","-",IF(L13&lt;&gt;"",L13-K13,""))</f>
        <v>0.016865162037037043</v>
      </c>
      <c r="N13" s="136">
        <f t="shared" si="1"/>
        <v>0</v>
      </c>
      <c r="O13" s="135" t="e">
        <f>SUM(#REF!)</f>
        <v>#REF!</v>
      </c>
      <c r="P13" s="136">
        <f t="shared" si="2"/>
        <v>0</v>
      </c>
      <c r="Q13" s="135">
        <f t="shared" si="3"/>
      </c>
      <c r="R13" s="134" t="e">
        <f>IF(AND(#REF!&lt;&gt;0,N13&gt;0),N13*#REF!,"")</f>
        <v>#REF!</v>
      </c>
      <c r="S13" s="134" t="e">
        <f>IF(#REF!&gt;0,#REF!*#REF!,"")</f>
        <v>#REF!</v>
      </c>
      <c r="T13" s="134" t="e">
        <f t="shared" si="4"/>
        <v>#REF!</v>
      </c>
      <c r="U13" s="133" t="e">
        <f t="shared" si="5"/>
        <v>#REF!</v>
      </c>
      <c r="V13" s="132">
        <f t="shared" si="6"/>
        <v>0.016865162037037043</v>
      </c>
      <c r="W13" s="94">
        <v>7</v>
      </c>
      <c r="X13" s="93">
        <f t="shared" si="7"/>
        <v>7</v>
      </c>
      <c r="Y13" s="131">
        <v>280</v>
      </c>
      <c r="Z13" s="92">
        <f t="shared" si="8"/>
      </c>
      <c r="AA13" s="69"/>
      <c r="AB13" s="68">
        <f t="shared" si="9"/>
        <v>12</v>
      </c>
      <c r="AC13" s="67" t="str">
        <f t="shared" si="10"/>
        <v>ПР_6_М</v>
      </c>
    </row>
    <row r="14" spans="1:29" ht="66" customHeight="1">
      <c r="A14" s="111">
        <v>8</v>
      </c>
      <c r="B14" s="171">
        <v>609</v>
      </c>
      <c r="C14" s="140" t="s">
        <v>57</v>
      </c>
      <c r="D14" s="141" t="s">
        <v>46</v>
      </c>
      <c r="E14" s="140" t="str">
        <f t="shared" si="0"/>
        <v>Бейберетов Сергей Витальевич</v>
      </c>
      <c r="F14" s="139"/>
      <c r="G14" s="139"/>
      <c r="H14" s="139"/>
      <c r="I14" s="139"/>
      <c r="J14" s="139"/>
      <c r="K14" s="138">
        <v>0.11458333333333333</v>
      </c>
      <c r="L14" s="138">
        <v>0.13161620370370372</v>
      </c>
      <c r="M14" s="137">
        <f t="shared" si="11"/>
        <v>0.017032870370370393</v>
      </c>
      <c r="N14" s="136">
        <f t="shared" si="1"/>
        <v>0</v>
      </c>
      <c r="O14" s="135" t="e">
        <f>SUM(#REF!)</f>
        <v>#REF!</v>
      </c>
      <c r="P14" s="136">
        <f t="shared" si="2"/>
        <v>0</v>
      </c>
      <c r="Q14" s="135">
        <f t="shared" si="3"/>
      </c>
      <c r="R14" s="134" t="e">
        <f>IF(AND(#REF!&lt;&gt;0,N14&gt;0),N14*#REF!,"")</f>
        <v>#REF!</v>
      </c>
      <c r="S14" s="134" t="e">
        <f>IF(#REF!&gt;0,#REF!*#REF!,"")</f>
        <v>#REF!</v>
      </c>
      <c r="T14" s="134" t="e">
        <f t="shared" si="4"/>
        <v>#REF!</v>
      </c>
      <c r="U14" s="133" t="e">
        <f t="shared" si="5"/>
        <v>#REF!</v>
      </c>
      <c r="V14" s="132">
        <f t="shared" si="6"/>
        <v>0.017032870370370393</v>
      </c>
      <c r="W14" s="94">
        <v>8</v>
      </c>
      <c r="X14" s="93">
        <f t="shared" si="7"/>
        <v>8</v>
      </c>
      <c r="Y14" s="131">
        <v>260</v>
      </c>
      <c r="Z14" s="92">
        <f t="shared" si="8"/>
      </c>
      <c r="AA14" s="69"/>
      <c r="AB14" s="68">
        <f t="shared" si="9"/>
        <v>4</v>
      </c>
      <c r="AC14" s="67" t="str">
        <f t="shared" si="10"/>
        <v>ПР_6_М</v>
      </c>
    </row>
    <row r="15" spans="1:29" ht="66" customHeight="1">
      <c r="A15" s="111">
        <v>9</v>
      </c>
      <c r="B15" s="142">
        <v>604</v>
      </c>
      <c r="C15" s="109" t="s">
        <v>58</v>
      </c>
      <c r="D15" s="108" t="s">
        <v>36</v>
      </c>
      <c r="E15" s="107" t="str">
        <f t="shared" si="0"/>
        <v>Ковалев Василий Николаевич</v>
      </c>
      <c r="F15" s="106"/>
      <c r="G15" s="105"/>
      <c r="H15" s="105"/>
      <c r="I15" s="105"/>
      <c r="J15" s="105"/>
      <c r="K15" s="170" t="s">
        <v>1</v>
      </c>
      <c r="L15" s="169"/>
      <c r="M15" s="102">
        <f t="shared" si="11"/>
      </c>
      <c r="N15" s="101">
        <f t="shared" si="1"/>
        <v>0</v>
      </c>
      <c r="O15" s="100" t="e">
        <f>SUM(#REF!)</f>
        <v>#REF!</v>
      </c>
      <c r="P15" s="99">
        <f t="shared" si="2"/>
        <v>0</v>
      </c>
      <c r="Q15" s="98">
        <f t="shared" si="3"/>
      </c>
      <c r="R15" s="97" t="e">
        <f>IF(AND(#REF!&lt;&gt;0,N15&gt;0),N15*#REF!,"")</f>
        <v>#REF!</v>
      </c>
      <c r="S15" s="97" t="e">
        <f>IF(#REF!&gt;0,#REF!*#REF!,"")</f>
        <v>#REF!</v>
      </c>
      <c r="T15" s="96" t="e">
        <f t="shared" si="4"/>
        <v>#REF!</v>
      </c>
      <c r="U15" s="95">
        <f t="shared" si="5"/>
      </c>
      <c r="V15" s="168" t="str">
        <f t="shared" si="6"/>
        <v>не финиш</v>
      </c>
      <c r="W15" s="94" t="s">
        <v>59</v>
      </c>
      <c r="X15" s="93" t="str">
        <f t="shared" si="7"/>
        <v>-</v>
      </c>
      <c r="Y15" s="71">
        <v>0</v>
      </c>
      <c r="Z15" s="92">
        <f t="shared" si="8"/>
      </c>
      <c r="AA15" s="69"/>
      <c r="AB15" s="68">
        <f t="shared" si="9"/>
        <v>4</v>
      </c>
      <c r="AC15" s="67" t="str">
        <f t="shared" si="10"/>
        <v>ПР_6_М</v>
      </c>
    </row>
    <row r="16" spans="1:29" ht="66" customHeight="1" thickBot="1">
      <c r="A16" s="111">
        <v>10</v>
      </c>
      <c r="B16" s="90">
        <v>607</v>
      </c>
      <c r="C16" s="89" t="s">
        <v>56</v>
      </c>
      <c r="D16" s="88" t="s">
        <v>37</v>
      </c>
      <c r="E16" s="87" t="str">
        <f t="shared" si="0"/>
        <v>Казимирова Анна Борисовна</v>
      </c>
      <c r="F16" s="86"/>
      <c r="G16" s="85"/>
      <c r="H16" s="85"/>
      <c r="I16" s="85"/>
      <c r="J16" s="85"/>
      <c r="K16" s="167" t="s">
        <v>1</v>
      </c>
      <c r="L16" s="166"/>
      <c r="M16" s="165">
        <f t="shared" si="11"/>
      </c>
      <c r="N16" s="164">
        <f t="shared" si="1"/>
        <v>0</v>
      </c>
      <c r="O16" s="163" t="e">
        <f>SUM(#REF!)</f>
        <v>#REF!</v>
      </c>
      <c r="P16" s="162">
        <f t="shared" si="2"/>
        <v>0</v>
      </c>
      <c r="Q16" s="161">
        <f t="shared" si="3"/>
      </c>
      <c r="R16" s="160" t="e">
        <f>IF(AND(#REF!&lt;&gt;0,N16&gt;0),N16*#REF!,"")</f>
        <v>#REF!</v>
      </c>
      <c r="S16" s="160" t="e">
        <f>IF(#REF!&gt;0,#REF!*#REF!,"")</f>
        <v>#REF!</v>
      </c>
      <c r="T16" s="125" t="e">
        <f t="shared" si="4"/>
        <v>#REF!</v>
      </c>
      <c r="U16" s="159">
        <f t="shared" si="5"/>
      </c>
      <c r="V16" s="123" t="str">
        <f t="shared" si="6"/>
        <v>не финиш</v>
      </c>
      <c r="W16" s="73" t="s">
        <v>59</v>
      </c>
      <c r="X16" s="72" t="str">
        <f t="shared" si="7"/>
        <v>-</v>
      </c>
      <c r="Y16" s="122">
        <v>0</v>
      </c>
      <c r="Z16" s="70">
        <f t="shared" si="8"/>
      </c>
      <c r="AA16" s="69"/>
      <c r="AB16" s="68">
        <f t="shared" si="9"/>
        <v>4</v>
      </c>
      <c r="AC16" s="67" t="str">
        <f t="shared" si="10"/>
        <v>ПР_6_М</v>
      </c>
    </row>
    <row r="17" spans="1:29" ht="69.75" customHeight="1" hidden="1">
      <c r="A17" s="121">
        <v>15</v>
      </c>
      <c r="B17" s="120"/>
      <c r="C17" s="119">
        <f aca="true" t="shared" si="12" ref="C17:C22">IF($B17&lt;&gt;"",IF(ISNA(VLOOKUP($B17,DataGrVPR,3,0)),"такой группы нет в Базе!",VLOOKUP($B17,DataGrVPR,3,0)),"")</f>
      </c>
      <c r="D17" s="118">
        <f aca="true" t="shared" si="13" ref="D17:D22">IF(ISNA(VLOOKUP($B17,DataGrVPR,6,0)),"",VLOOKUP($B17,DataGrVPR,6,0))</f>
      </c>
      <c r="E17" s="117">
        <f t="shared" si="0"/>
      </c>
      <c r="F17" s="116"/>
      <c r="G17" s="115"/>
      <c r="H17" s="115"/>
      <c r="I17" s="115"/>
      <c r="J17" s="115"/>
      <c r="K17" s="104"/>
      <c r="L17" s="103"/>
      <c r="M17" s="102">
        <f t="shared" si="11"/>
      </c>
      <c r="N17" s="101">
        <f t="shared" si="1"/>
        <v>0</v>
      </c>
      <c r="O17" s="100" t="e">
        <f>SUM(#REF!)</f>
        <v>#REF!</v>
      </c>
      <c r="P17" s="99">
        <f t="shared" si="2"/>
        <v>0</v>
      </c>
      <c r="Q17" s="98">
        <f t="shared" si="3"/>
      </c>
      <c r="R17" s="97" t="e">
        <f>IF(AND(#REF!&lt;&gt;0,N17&gt;0),N17*#REF!,"")</f>
        <v>#REF!</v>
      </c>
      <c r="S17" s="97" t="e">
        <f>IF(#REF!&gt;0,#REF!*#REF!,"")</f>
        <v>#REF!</v>
      </c>
      <c r="T17" s="96" t="e">
        <f t="shared" si="4"/>
        <v>#REF!</v>
      </c>
      <c r="U17" s="95">
        <f t="shared" si="5"/>
      </c>
      <c r="V17" s="74" t="str">
        <f t="shared" si="6"/>
        <v>не финиш</v>
      </c>
      <c r="W17" s="114"/>
      <c r="X17" s="113" t="str">
        <f aca="true" t="shared" si="14" ref="X17:X22">IF(V17="не финиш","-",(RANK(V17,$V$10:$V$22,1)))</f>
        <v>-</v>
      </c>
      <c r="Y17" s="71">
        <f>IF(W17="","",INDEX('[1]Очки'!$A$2:$F$21,MATCH(W17,'[1]Очки'!$A$2:$A$21,0),5))</f>
      </c>
      <c r="Z17" s="112">
        <f t="shared" si="8"/>
      </c>
      <c r="AA17" s="69"/>
      <c r="AB17" s="68">
        <f t="shared" si="9"/>
      </c>
      <c r="AC17" s="67">
        <f t="shared" si="10"/>
      </c>
    </row>
    <row r="18" spans="1:29" ht="69.75" customHeight="1" hidden="1">
      <c r="A18" s="111">
        <v>16</v>
      </c>
      <c r="B18" s="110"/>
      <c r="C18" s="109">
        <f t="shared" si="12"/>
      </c>
      <c r="D18" s="108">
        <f t="shared" si="13"/>
      </c>
      <c r="E18" s="107">
        <f t="shared" si="0"/>
      </c>
      <c r="F18" s="106"/>
      <c r="G18" s="105"/>
      <c r="H18" s="105"/>
      <c r="I18" s="105"/>
      <c r="J18" s="105"/>
      <c r="K18" s="104"/>
      <c r="L18" s="103"/>
      <c r="M18" s="102">
        <f t="shared" si="11"/>
      </c>
      <c r="N18" s="101">
        <f t="shared" si="1"/>
        <v>0</v>
      </c>
      <c r="O18" s="100" t="e">
        <f>SUM(#REF!)</f>
        <v>#REF!</v>
      </c>
      <c r="P18" s="99">
        <f t="shared" si="2"/>
        <v>0</v>
      </c>
      <c r="Q18" s="98">
        <f t="shared" si="3"/>
      </c>
      <c r="R18" s="97" t="e">
        <f>IF(AND(#REF!&lt;&gt;0,N18&gt;0),N18*#REF!,"")</f>
        <v>#REF!</v>
      </c>
      <c r="S18" s="97" t="e">
        <f>IF(#REF!&gt;0,#REF!*#REF!,"")</f>
        <v>#REF!</v>
      </c>
      <c r="T18" s="96" t="e">
        <f t="shared" si="4"/>
        <v>#REF!</v>
      </c>
      <c r="U18" s="95">
        <f t="shared" si="5"/>
      </c>
      <c r="V18" s="74" t="str">
        <f t="shared" si="6"/>
        <v>не финиш</v>
      </c>
      <c r="W18" s="94"/>
      <c r="X18" s="93" t="str">
        <f t="shared" si="14"/>
        <v>-</v>
      </c>
      <c r="Y18" s="71">
        <f>IF(W18="","",INDEX('[1]Очки'!$A$2:$F$21,MATCH(W18,'[1]Очки'!$A$2:$A$21,0),5))</f>
      </c>
      <c r="Z18" s="92">
        <f t="shared" si="8"/>
      </c>
      <c r="AA18" s="69"/>
      <c r="AB18" s="68">
        <f t="shared" si="9"/>
      </c>
      <c r="AC18" s="67">
        <f t="shared" si="10"/>
      </c>
    </row>
    <row r="19" spans="1:29" ht="69.75" customHeight="1" hidden="1">
      <c r="A19" s="111">
        <v>17</v>
      </c>
      <c r="B19" s="110"/>
      <c r="C19" s="109">
        <f t="shared" si="12"/>
      </c>
      <c r="D19" s="108">
        <f t="shared" si="13"/>
      </c>
      <c r="E19" s="107">
        <f t="shared" si="0"/>
      </c>
      <c r="F19" s="106"/>
      <c r="G19" s="105"/>
      <c r="H19" s="105"/>
      <c r="I19" s="105"/>
      <c r="J19" s="105"/>
      <c r="K19" s="104"/>
      <c r="L19" s="103"/>
      <c r="M19" s="102">
        <f t="shared" si="11"/>
      </c>
      <c r="N19" s="101">
        <f t="shared" si="1"/>
        <v>0</v>
      </c>
      <c r="O19" s="100" t="e">
        <f>SUM(#REF!)</f>
        <v>#REF!</v>
      </c>
      <c r="P19" s="99">
        <f t="shared" si="2"/>
        <v>0</v>
      </c>
      <c r="Q19" s="98">
        <f t="shared" si="3"/>
      </c>
      <c r="R19" s="97" t="e">
        <f>IF(AND(#REF!&lt;&gt;0,N19&gt;0),N19*#REF!,"")</f>
        <v>#REF!</v>
      </c>
      <c r="S19" s="97" t="e">
        <f>IF(#REF!&gt;0,#REF!*#REF!,"")</f>
        <v>#REF!</v>
      </c>
      <c r="T19" s="96" t="e">
        <f t="shared" si="4"/>
        <v>#REF!</v>
      </c>
      <c r="U19" s="95">
        <f t="shared" si="5"/>
      </c>
      <c r="V19" s="74" t="str">
        <f t="shared" si="6"/>
        <v>не финиш</v>
      </c>
      <c r="W19" s="94"/>
      <c r="X19" s="93" t="str">
        <f t="shared" si="14"/>
        <v>-</v>
      </c>
      <c r="Y19" s="71">
        <f>IF(W19="","",INDEX('[1]Очки'!$A$2:$F$21,MATCH(W19,'[1]Очки'!$A$2:$A$21,0),5))</f>
      </c>
      <c r="Z19" s="92">
        <f t="shared" si="8"/>
      </c>
      <c r="AA19" s="69"/>
      <c r="AB19" s="68">
        <f t="shared" si="9"/>
      </c>
      <c r="AC19" s="67">
        <f t="shared" si="10"/>
      </c>
    </row>
    <row r="20" spans="1:29" ht="69.75" customHeight="1" hidden="1">
      <c r="A20" s="111">
        <v>18</v>
      </c>
      <c r="B20" s="110"/>
      <c r="C20" s="109">
        <f t="shared" si="12"/>
      </c>
      <c r="D20" s="108">
        <f t="shared" si="13"/>
      </c>
      <c r="E20" s="107">
        <f t="shared" si="0"/>
      </c>
      <c r="F20" s="106"/>
      <c r="G20" s="105"/>
      <c r="H20" s="105"/>
      <c r="I20" s="105"/>
      <c r="J20" s="105"/>
      <c r="K20" s="104"/>
      <c r="L20" s="103"/>
      <c r="M20" s="102">
        <f t="shared" si="11"/>
      </c>
      <c r="N20" s="101">
        <f t="shared" si="1"/>
        <v>0</v>
      </c>
      <c r="O20" s="100" t="e">
        <f>SUM(#REF!)</f>
        <v>#REF!</v>
      </c>
      <c r="P20" s="99">
        <f t="shared" si="2"/>
        <v>0</v>
      </c>
      <c r="Q20" s="98">
        <f t="shared" si="3"/>
      </c>
      <c r="R20" s="97" t="e">
        <f>IF(AND(#REF!&lt;&gt;0,N20&gt;0),N20*#REF!,"")</f>
        <v>#REF!</v>
      </c>
      <c r="S20" s="97" t="e">
        <f>IF(#REF!&gt;0,#REF!*#REF!,"")</f>
        <v>#REF!</v>
      </c>
      <c r="T20" s="96" t="e">
        <f t="shared" si="4"/>
        <v>#REF!</v>
      </c>
      <c r="U20" s="95">
        <f t="shared" si="5"/>
      </c>
      <c r="V20" s="74" t="str">
        <f t="shared" si="6"/>
        <v>не финиш</v>
      </c>
      <c r="W20" s="94"/>
      <c r="X20" s="93" t="str">
        <f t="shared" si="14"/>
        <v>-</v>
      </c>
      <c r="Y20" s="71">
        <f>IF(W20="","",INDEX('[1]Очки'!$A$2:$F$21,MATCH(W20,'[1]Очки'!$A$2:$A$21,0),5))</f>
      </c>
      <c r="Z20" s="92">
        <f t="shared" si="8"/>
      </c>
      <c r="AA20" s="69"/>
      <c r="AB20" s="68">
        <f t="shared" si="9"/>
      </c>
      <c r="AC20" s="67">
        <f t="shared" si="10"/>
      </c>
    </row>
    <row r="21" spans="1:29" ht="69.75" customHeight="1" hidden="1">
      <c r="A21" s="111">
        <v>19</v>
      </c>
      <c r="B21" s="110"/>
      <c r="C21" s="109">
        <f t="shared" si="12"/>
      </c>
      <c r="D21" s="108">
        <f t="shared" si="13"/>
      </c>
      <c r="E21" s="107">
        <f t="shared" si="0"/>
      </c>
      <c r="F21" s="106"/>
      <c r="G21" s="105"/>
      <c r="H21" s="105"/>
      <c r="I21" s="105"/>
      <c r="J21" s="105"/>
      <c r="K21" s="104"/>
      <c r="L21" s="103"/>
      <c r="M21" s="102">
        <f t="shared" si="11"/>
      </c>
      <c r="N21" s="101">
        <f t="shared" si="1"/>
        <v>0</v>
      </c>
      <c r="O21" s="100" t="e">
        <f>SUM(#REF!)</f>
        <v>#REF!</v>
      </c>
      <c r="P21" s="99">
        <f t="shared" si="2"/>
        <v>0</v>
      </c>
      <c r="Q21" s="98">
        <f t="shared" si="3"/>
      </c>
      <c r="R21" s="97" t="e">
        <f>IF(AND(#REF!&lt;&gt;0,N21&gt;0),N21*#REF!,"")</f>
        <v>#REF!</v>
      </c>
      <c r="S21" s="97" t="e">
        <f>IF(#REF!&gt;0,#REF!*#REF!,"")</f>
        <v>#REF!</v>
      </c>
      <c r="T21" s="96" t="e">
        <f t="shared" si="4"/>
        <v>#REF!</v>
      </c>
      <c r="U21" s="95">
        <f t="shared" si="5"/>
      </c>
      <c r="V21" s="74" t="str">
        <f t="shared" si="6"/>
        <v>не финиш</v>
      </c>
      <c r="W21" s="94"/>
      <c r="X21" s="93" t="str">
        <f t="shared" si="14"/>
        <v>-</v>
      </c>
      <c r="Y21" s="71">
        <f>IF(W21="","",INDEX('[1]Очки'!$A$2:$F$21,MATCH(W21,'[1]Очки'!$A$2:$A$21,0),5))</f>
      </c>
      <c r="Z21" s="92">
        <f t="shared" si="8"/>
      </c>
      <c r="AA21" s="69"/>
      <c r="AB21" s="68">
        <f t="shared" si="9"/>
      </c>
      <c r="AC21" s="67">
        <f t="shared" si="10"/>
      </c>
    </row>
    <row r="22" spans="1:29" ht="7.5" customHeight="1" hidden="1" thickBot="1">
      <c r="A22" s="91">
        <v>20</v>
      </c>
      <c r="B22" s="90"/>
      <c r="C22" s="89">
        <f t="shared" si="12"/>
      </c>
      <c r="D22" s="88">
        <f t="shared" si="13"/>
      </c>
      <c r="E22" s="87">
        <f t="shared" si="0"/>
      </c>
      <c r="F22" s="86"/>
      <c r="G22" s="85"/>
      <c r="H22" s="85"/>
      <c r="I22" s="85"/>
      <c r="J22" s="85"/>
      <c r="K22" s="84"/>
      <c r="L22" s="83"/>
      <c r="M22" s="82">
        <f t="shared" si="11"/>
      </c>
      <c r="N22" s="81">
        <f t="shared" si="1"/>
        <v>0</v>
      </c>
      <c r="O22" s="80" t="e">
        <f>SUM(#REF!)</f>
        <v>#REF!</v>
      </c>
      <c r="P22" s="79">
        <f t="shared" si="2"/>
        <v>0</v>
      </c>
      <c r="Q22" s="78">
        <f t="shared" si="3"/>
      </c>
      <c r="R22" s="77" t="e">
        <f>IF(AND(#REF!&lt;&gt;0,N22&gt;0),N22*#REF!,"")</f>
        <v>#REF!</v>
      </c>
      <c r="S22" s="77" t="e">
        <f>IF(#REF!&gt;0,#REF!*#REF!,"")</f>
        <v>#REF!</v>
      </c>
      <c r="T22" s="76" t="e">
        <f t="shared" si="4"/>
        <v>#REF!</v>
      </c>
      <c r="U22" s="75">
        <f t="shared" si="5"/>
      </c>
      <c r="V22" s="74" t="str">
        <f t="shared" si="6"/>
        <v>не финиш</v>
      </c>
      <c r="W22" s="73"/>
      <c r="X22" s="72" t="str">
        <f t="shared" si="14"/>
        <v>-</v>
      </c>
      <c r="Y22" s="71">
        <f>IF(W22="","",INDEX('[1]Очки'!$A$2:$F$21,MATCH(W22,'[1]Очки'!$A$2:$A$21,0),5))</f>
      </c>
      <c r="Z22" s="70">
        <f t="shared" si="8"/>
      </c>
      <c r="AA22" s="69"/>
      <c r="AB22" s="68">
        <f t="shared" si="9"/>
      </c>
      <c r="AC22" s="67">
        <f t="shared" si="10"/>
      </c>
    </row>
    <row r="23" spans="1:29" s="53" customFormat="1" ht="18" outlineLevel="1">
      <c r="A23" s="66"/>
      <c r="B23" s="65"/>
      <c r="C23" s="64"/>
      <c r="D23" s="1"/>
      <c r="E23" s="63"/>
      <c r="F23" s="63"/>
      <c r="G23" s="49"/>
      <c r="H23" s="51"/>
      <c r="I23" s="63"/>
      <c r="J23" s="63"/>
      <c r="K23" s="59"/>
      <c r="L23" s="59"/>
      <c r="M23" s="62"/>
      <c r="N23" s="61"/>
      <c r="O23" s="54"/>
      <c r="P23" s="60"/>
      <c r="Q23" s="59"/>
      <c r="R23" s="59"/>
      <c r="S23" s="59"/>
      <c r="T23" s="59"/>
      <c r="U23" s="54"/>
      <c r="V23" s="58"/>
      <c r="W23" s="57"/>
      <c r="X23" s="57"/>
      <c r="Y23" s="25"/>
      <c r="Z23" s="54"/>
      <c r="AA23" s="56"/>
      <c r="AB23" s="55"/>
      <c r="AC23" s="54"/>
    </row>
    <row r="24" spans="1:29" s="29" customFormat="1" ht="26.25" customHeight="1" outlineLevel="1">
      <c r="A24" s="22" t="str">
        <f>CONCATENATE("Главный судья_________________________ /",SignGlSud,"/")</f>
        <v>Главный судья_________________________ /А.Н. Коростелев, СС1К, г. Барнаул/</v>
      </c>
      <c r="B24" s="52"/>
      <c r="C24" s="51"/>
      <c r="D24" s="50"/>
      <c r="E24" s="49"/>
      <c r="F24" s="48"/>
      <c r="G24" s="48"/>
      <c r="H24" s="48"/>
      <c r="I24" s="47"/>
      <c r="J24" s="47"/>
      <c r="K24" s="43"/>
      <c r="L24" s="43"/>
      <c r="M24" s="46"/>
      <c r="N24" s="45"/>
      <c r="O24" s="42"/>
      <c r="P24" s="44"/>
      <c r="Q24" s="43"/>
      <c r="R24" s="43"/>
      <c r="S24" s="43"/>
      <c r="T24" s="43"/>
      <c r="U24" s="42"/>
      <c r="V24" s="41"/>
      <c r="W24" s="34"/>
      <c r="X24" s="34"/>
      <c r="Y24" s="25"/>
      <c r="Z24" s="33"/>
      <c r="AA24" s="40"/>
      <c r="AB24" s="39"/>
      <c r="AC24" s="38"/>
    </row>
    <row r="25" spans="1:29" s="29" customFormat="1" ht="26.25" customHeight="1" outlineLevel="1">
      <c r="A25" s="22"/>
      <c r="B25" s="52"/>
      <c r="C25" s="51"/>
      <c r="D25" s="50"/>
      <c r="E25" s="49"/>
      <c r="F25" s="48"/>
      <c r="G25" s="48"/>
      <c r="H25" s="48"/>
      <c r="I25" s="47"/>
      <c r="J25" s="47"/>
      <c r="K25" s="43"/>
      <c r="L25" s="43"/>
      <c r="M25" s="46"/>
      <c r="N25" s="45"/>
      <c r="O25" s="42"/>
      <c r="P25" s="44"/>
      <c r="Q25" s="43"/>
      <c r="R25" s="43"/>
      <c r="S25" s="43"/>
      <c r="T25" s="43"/>
      <c r="U25" s="42"/>
      <c r="V25" s="41"/>
      <c r="W25" s="34"/>
      <c r="X25" s="34"/>
      <c r="Y25" s="25"/>
      <c r="Z25" s="33"/>
      <c r="AA25" s="40"/>
      <c r="AB25" s="39"/>
      <c r="AC25" s="38"/>
    </row>
    <row r="26" spans="1:29" s="29" customFormat="1" ht="27" customHeight="1" outlineLevel="1">
      <c r="A26" s="22" t="str">
        <f>CONCATENATE("Главный секретарь _____________________ /",SignGlSec,"/")</f>
        <v>Главный секретарь _____________________ /А.В. Сергеев, ССВК, г. Барнаул/</v>
      </c>
      <c r="B26" s="28"/>
      <c r="C26" s="20"/>
      <c r="D26" s="27"/>
      <c r="E26" s="26"/>
      <c r="F26" s="37"/>
      <c r="G26" s="37"/>
      <c r="H26" s="37"/>
      <c r="I26" s="36"/>
      <c r="J26" s="36"/>
      <c r="K26" s="35"/>
      <c r="L26" s="35"/>
      <c r="M26" s="35"/>
      <c r="N26" s="34"/>
      <c r="P26" s="34"/>
      <c r="Q26" s="35"/>
      <c r="R26" s="35"/>
      <c r="S26" s="35"/>
      <c r="T26" s="35"/>
      <c r="W26" s="34"/>
      <c r="X26" s="34"/>
      <c r="Y26" s="25"/>
      <c r="Z26" s="33"/>
      <c r="AA26" s="32"/>
      <c r="AB26" s="31"/>
      <c r="AC26" s="30"/>
    </row>
    <row r="27" spans="1:29" ht="18">
      <c r="A27" s="22"/>
      <c r="B27" s="28"/>
      <c r="C27" s="20"/>
      <c r="D27" s="27"/>
      <c r="E27" s="26"/>
      <c r="F27" s="18"/>
      <c r="G27" s="18"/>
      <c r="H27" s="18"/>
      <c r="Y27" s="25"/>
      <c r="AB27" s="24"/>
      <c r="AC27" s="23"/>
    </row>
    <row r="28" spans="1:29" ht="27.75" customHeight="1">
      <c r="A28" s="22" t="s">
        <v>50</v>
      </c>
      <c r="B28" s="21"/>
      <c r="C28" s="20"/>
      <c r="D28" s="18"/>
      <c r="E28" s="19"/>
      <c r="F28" s="18"/>
      <c r="G28" s="18"/>
      <c r="H28" s="18"/>
      <c r="Y28" s="17"/>
      <c r="AB28" s="16"/>
      <c r="AC28" s="15"/>
    </row>
  </sheetData>
  <sheetProtection selectLockedCells="1"/>
  <mergeCells count="25">
    <mergeCell ref="A1:Z1"/>
    <mergeCell ref="A2:Z2"/>
    <mergeCell ref="A4:Z4"/>
    <mergeCell ref="A5:A6"/>
    <mergeCell ref="B5:B6"/>
    <mergeCell ref="S5:S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L5:L6"/>
    <mergeCell ref="Z5:Z6"/>
    <mergeCell ref="C5:C6"/>
    <mergeCell ref="T5:T6"/>
    <mergeCell ref="D5:D6"/>
    <mergeCell ref="E5:E6"/>
    <mergeCell ref="F5:J5"/>
    <mergeCell ref="K5:K6"/>
    <mergeCell ref="Y5:Y6"/>
  </mergeCells>
  <printOptions/>
  <pageMargins left="0.31496062992125984" right="0.35433070866141736" top="0.5511811023622047" bottom="0.5118110236220472" header="0.5118110236220472" footer="0.2755905511811024"/>
  <pageSetup fitToHeight="0" fitToWidth="1" horizontalDpi="600" verticalDpi="600" orientation="portrait" paperSize="9" scale="56" r:id="rId3"/>
  <headerFooter alignWithMargins="0">
    <oddFooter>&amp;LCreated by Секретарь_ST&amp;RЛист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6"/>
  <sheetViews>
    <sheetView zoomScale="60" zoomScaleNormal="60" zoomScalePageLayoutView="0" workbookViewId="0" topLeftCell="A1">
      <selection activeCell="AI9" sqref="AI9"/>
    </sheetView>
  </sheetViews>
  <sheetFormatPr defaultColWidth="9.140625" defaultRowHeight="15" outlineLevelRow="1" outlineLevelCol="1"/>
  <cols>
    <col min="1" max="1" width="5.421875" style="14" customWidth="1"/>
    <col min="2" max="2" width="6.421875" style="13" customWidth="1"/>
    <col min="3" max="3" width="51.7109375" style="12" customWidth="1"/>
    <col min="4" max="4" width="95.00390625" style="1" customWidth="1"/>
    <col min="5" max="5" width="59.8515625" style="11" hidden="1" customWidth="1"/>
    <col min="6" max="6" width="9.8515625" style="1" hidden="1" customWidth="1" outlineLevel="1"/>
    <col min="7" max="10" width="7.421875" style="1" hidden="1" customWidth="1" outlineLevel="1"/>
    <col min="11" max="12" width="13.7109375" style="7" hidden="1" customWidth="1" outlineLevel="1"/>
    <col min="13" max="13" width="12.8515625" style="10" hidden="1" customWidth="1" outlineLevel="1"/>
    <col min="14" max="14" width="4.28125" style="9" hidden="1" customWidth="1" outlineLevel="1"/>
    <col min="15" max="15" width="8.421875" style="1" hidden="1" customWidth="1" outlineLevel="1"/>
    <col min="16" max="16" width="6.57421875" style="8" hidden="1" customWidth="1" outlineLevel="1"/>
    <col min="17" max="17" width="8.28125" style="7" hidden="1" customWidth="1" outlineLevel="1"/>
    <col min="18" max="18" width="8.00390625" style="7" hidden="1" customWidth="1" outlineLevel="1"/>
    <col min="19" max="19" width="7.8515625" style="7" hidden="1" customWidth="1" outlineLevel="1"/>
    <col min="20" max="20" width="11.28125" style="7" hidden="1" customWidth="1" outlineLevel="1"/>
    <col min="21" max="21" width="11.140625" style="1" hidden="1" customWidth="1" outlineLevel="1"/>
    <col min="22" max="22" width="13.00390625" style="6" hidden="1" customWidth="1"/>
    <col min="23" max="23" width="4.8515625" style="5" customWidth="1"/>
    <col min="24" max="24" width="8.00390625" style="5" hidden="1" customWidth="1" outlineLevel="1"/>
    <col min="25" max="25" width="8.57421875" style="5" customWidth="1" collapsed="1"/>
    <col min="26" max="26" width="7.421875" style="1" customWidth="1"/>
    <col min="27" max="27" width="5.00390625" style="4" hidden="1" customWidth="1" outlineLevel="1"/>
    <col min="28" max="28" width="6.140625" style="3" hidden="1" customWidth="1" outlineLevel="1"/>
    <col min="29" max="29" width="12.00390625" style="2" hidden="1" customWidth="1" outlineLevel="1"/>
    <col min="30" max="30" width="15.421875" style="1" hidden="1" customWidth="1" outlineLevel="1"/>
    <col min="31" max="31" width="9.140625" style="1" hidden="1" customWidth="1" outlineLevel="1"/>
    <col min="32" max="32" width="9.140625" style="1" customWidth="1" collapsed="1"/>
    <col min="33" max="16384" width="9.140625" style="1" customWidth="1"/>
  </cols>
  <sheetData>
    <row r="1" spans="1:29" ht="81" customHeight="1" outlineLevel="1">
      <c r="A1" s="226" t="str">
        <f>Shapka1</f>
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B1" s="2"/>
      <c r="AC1" s="1"/>
    </row>
    <row r="2" spans="1:29" ht="20.25" customHeight="1" outlineLevel="1" thickBot="1">
      <c r="A2" s="228" t="str">
        <f>Shapka2</f>
        <v>Первенство России по рафтингу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06"/>
      <c r="AB2" s="2"/>
      <c r="AC2" s="1"/>
    </row>
    <row r="3" spans="1:29" s="53" customFormat="1" ht="16.5" outlineLevel="1" thickTop="1">
      <c r="A3" s="205" t="str">
        <f>ShapkaData</f>
        <v>08-12 июля 2015 года</v>
      </c>
      <c r="B3" s="60"/>
      <c r="C3" s="197"/>
      <c r="D3" s="205"/>
      <c r="E3" s="204"/>
      <c r="F3" s="203"/>
      <c r="G3" s="203"/>
      <c r="H3" s="203"/>
      <c r="I3" s="203"/>
      <c r="J3" s="203"/>
      <c r="K3" s="59"/>
      <c r="L3" s="59"/>
      <c r="M3" s="62"/>
      <c r="N3" s="61"/>
      <c r="O3" s="54"/>
      <c r="P3" s="60"/>
      <c r="Q3" s="59"/>
      <c r="R3" s="59"/>
      <c r="S3" s="59"/>
      <c r="T3" s="59"/>
      <c r="U3" s="54"/>
      <c r="V3" s="202"/>
      <c r="W3" s="201"/>
      <c r="X3" s="201"/>
      <c r="Y3" s="200" t="str">
        <f>ShapkaWhere</f>
        <v>р. Кумир, Чарышский район, Алтайский край</v>
      </c>
      <c r="Z3" s="200"/>
      <c r="AA3" s="199"/>
      <c r="AB3" s="198"/>
      <c r="AC3" s="197"/>
    </row>
    <row r="4" spans="1:30" s="18" customFormat="1" ht="59.25" customHeight="1" outlineLevel="1" thickBot="1">
      <c r="A4" s="229" t="s">
        <v>51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196"/>
      <c r="AB4" s="195"/>
      <c r="AD4" s="194" t="s">
        <v>31</v>
      </c>
    </row>
    <row r="5" spans="1:30" s="53" customFormat="1" ht="37.5" customHeight="1" outlineLevel="1" thickBot="1">
      <c r="A5" s="230" t="s">
        <v>30</v>
      </c>
      <c r="B5" s="232" t="s">
        <v>29</v>
      </c>
      <c r="C5" s="213" t="s">
        <v>28</v>
      </c>
      <c r="D5" s="215" t="s">
        <v>27</v>
      </c>
      <c r="E5" s="217" t="s">
        <v>26</v>
      </c>
      <c r="F5" s="219" t="s">
        <v>25</v>
      </c>
      <c r="G5" s="220"/>
      <c r="H5" s="220"/>
      <c r="I5" s="220"/>
      <c r="J5" s="221"/>
      <c r="K5" s="222" t="s">
        <v>24</v>
      </c>
      <c r="L5" s="209" t="s">
        <v>23</v>
      </c>
      <c r="M5" s="242" t="s">
        <v>22</v>
      </c>
      <c r="N5" s="244" t="s">
        <v>21</v>
      </c>
      <c r="O5" s="246" t="s">
        <v>20</v>
      </c>
      <c r="P5" s="248" t="s">
        <v>19</v>
      </c>
      <c r="Q5" s="250" t="s">
        <v>18</v>
      </c>
      <c r="R5" s="207" t="s">
        <v>17</v>
      </c>
      <c r="S5" s="207" t="s">
        <v>16</v>
      </c>
      <c r="T5" s="207" t="s">
        <v>15</v>
      </c>
      <c r="U5" s="234" t="s">
        <v>14</v>
      </c>
      <c r="V5" s="236" t="s">
        <v>13</v>
      </c>
      <c r="W5" s="238" t="s">
        <v>12</v>
      </c>
      <c r="X5" s="240" t="s">
        <v>11</v>
      </c>
      <c r="Y5" s="224" t="s">
        <v>10</v>
      </c>
      <c r="Z5" s="211" t="s">
        <v>4</v>
      </c>
      <c r="AA5" s="56"/>
      <c r="AB5" s="55"/>
      <c r="AC5" s="193"/>
      <c r="AD5" s="192">
        <v>1.1574074074074073E-05</v>
      </c>
    </row>
    <row r="6" spans="1:30" s="53" customFormat="1" ht="47.25" customHeight="1" thickBot="1">
      <c r="A6" s="231"/>
      <c r="B6" s="233"/>
      <c r="C6" s="214"/>
      <c r="D6" s="216"/>
      <c r="E6" s="218"/>
      <c r="F6" s="191" t="s">
        <v>9</v>
      </c>
      <c r="G6" s="190" t="s">
        <v>8</v>
      </c>
      <c r="H6" s="190" t="s">
        <v>7</v>
      </c>
      <c r="I6" s="190" t="s">
        <v>6</v>
      </c>
      <c r="J6" s="189" t="s">
        <v>5</v>
      </c>
      <c r="K6" s="223"/>
      <c r="L6" s="210"/>
      <c r="M6" s="243"/>
      <c r="N6" s="245"/>
      <c r="O6" s="247"/>
      <c r="P6" s="249"/>
      <c r="Q6" s="251"/>
      <c r="R6" s="208"/>
      <c r="S6" s="208"/>
      <c r="T6" s="208"/>
      <c r="U6" s="235"/>
      <c r="V6" s="237"/>
      <c r="W6" s="239"/>
      <c r="X6" s="241"/>
      <c r="Y6" s="225"/>
      <c r="Z6" s="212" t="s">
        <v>4</v>
      </c>
      <c r="AA6" s="56"/>
      <c r="AB6" s="188" t="s">
        <v>3</v>
      </c>
      <c r="AC6" s="187" t="s">
        <v>2</v>
      </c>
      <c r="AD6" s="186"/>
    </row>
    <row r="7" spans="1:29" ht="60.75" customHeight="1">
      <c r="A7" s="158">
        <v>1</v>
      </c>
      <c r="B7" s="157">
        <v>613</v>
      </c>
      <c r="C7" s="155" t="s">
        <v>64</v>
      </c>
      <c r="D7" s="156" t="s">
        <v>38</v>
      </c>
      <c r="E7" s="155" t="s">
        <v>65</v>
      </c>
      <c r="F7" s="154"/>
      <c r="G7" s="154"/>
      <c r="H7" s="154"/>
      <c r="I7" s="154"/>
      <c r="J7" s="154"/>
      <c r="K7" s="153">
        <v>0.1875</v>
      </c>
      <c r="L7" s="153">
        <v>0.20388391203703704</v>
      </c>
      <c r="M7" s="152">
        <v>0.01638391203703704</v>
      </c>
      <c r="N7" s="151">
        <v>0</v>
      </c>
      <c r="O7" s="150" t="e">
        <v>#REF!</v>
      </c>
      <c r="P7" s="151">
        <v>0</v>
      </c>
      <c r="Q7" s="150" t="s">
        <v>0</v>
      </c>
      <c r="R7" s="149" t="e">
        <v>#REF!</v>
      </c>
      <c r="S7" s="149" t="e">
        <v>#REF!</v>
      </c>
      <c r="T7" s="149" t="e">
        <v>#REF!</v>
      </c>
      <c r="U7" s="148" t="e">
        <v>#REF!</v>
      </c>
      <c r="V7" s="147">
        <v>0.01638391203703704</v>
      </c>
      <c r="W7" s="146">
        <v>1</v>
      </c>
      <c r="X7" s="145">
        <v>1</v>
      </c>
      <c r="Y7" s="144">
        <v>400</v>
      </c>
      <c r="Z7" s="143" t="s">
        <v>0</v>
      </c>
      <c r="AA7" s="69"/>
      <c r="AB7" s="68" t="s">
        <v>0</v>
      </c>
      <c r="AC7" s="67" t="s">
        <v>0</v>
      </c>
    </row>
    <row r="8" spans="1:29" ht="60.75" customHeight="1">
      <c r="A8" s="111">
        <v>2</v>
      </c>
      <c r="B8" s="142">
        <v>602</v>
      </c>
      <c r="C8" s="140" t="s">
        <v>66</v>
      </c>
      <c r="D8" s="141" t="s">
        <v>39</v>
      </c>
      <c r="E8" s="140" t="s">
        <v>67</v>
      </c>
      <c r="F8" s="139"/>
      <c r="G8" s="139"/>
      <c r="H8" s="139"/>
      <c r="I8" s="139"/>
      <c r="J8" s="139"/>
      <c r="K8" s="138">
        <v>0.15694444444444444</v>
      </c>
      <c r="L8" s="138">
        <v>0.17346469907407405</v>
      </c>
      <c r="M8" s="137">
        <v>0.01652025462962961</v>
      </c>
      <c r="N8" s="136">
        <v>0</v>
      </c>
      <c r="O8" s="135" t="e">
        <v>#REF!</v>
      </c>
      <c r="P8" s="136">
        <v>0</v>
      </c>
      <c r="Q8" s="135" t="s">
        <v>0</v>
      </c>
      <c r="R8" s="134" t="e">
        <v>#REF!</v>
      </c>
      <c r="S8" s="134" t="e">
        <v>#REF!</v>
      </c>
      <c r="T8" s="134" t="e">
        <v>#REF!</v>
      </c>
      <c r="U8" s="133" t="e">
        <v>#REF!</v>
      </c>
      <c r="V8" s="132">
        <v>0.01652025462962961</v>
      </c>
      <c r="W8" s="94">
        <v>2</v>
      </c>
      <c r="X8" s="93">
        <v>2</v>
      </c>
      <c r="Y8" s="131">
        <v>380</v>
      </c>
      <c r="Z8" s="92" t="s">
        <v>0</v>
      </c>
      <c r="AA8" s="69"/>
      <c r="AB8" s="68">
        <f>IF(ISNA(VLOOKUP($B8,DataGrVPR,7,0)),"",VLOOKUP($B8,DataGrVPR,7,0))</f>
        <v>287.3333333333333</v>
      </c>
      <c r="AC8" s="67" t="str">
        <f>IF(ISNA(VLOOKUP($B8,DataGrVPR,2,0)),"",IF(VLOOKUP($B8,DataGrVPR,2,0)=0,"",VLOOKUP($B8,DataGrVPR,2,0)))</f>
        <v>ПР_6_Ж</v>
      </c>
    </row>
    <row r="9" spans="1:29" ht="60.75" customHeight="1">
      <c r="A9" s="111">
        <v>3</v>
      </c>
      <c r="B9" s="142">
        <v>49</v>
      </c>
      <c r="C9" s="140" t="s">
        <v>68</v>
      </c>
      <c r="D9" s="141" t="s">
        <v>47</v>
      </c>
      <c r="E9" s="140" t="s">
        <v>69</v>
      </c>
      <c r="F9" s="139"/>
      <c r="G9" s="139"/>
      <c r="H9" s="139"/>
      <c r="I9" s="139"/>
      <c r="J9" s="139"/>
      <c r="K9" s="138">
        <v>0.15694444444444444</v>
      </c>
      <c r="L9" s="138">
        <v>0.1738607638888889</v>
      </c>
      <c r="M9" s="137">
        <v>0.016916319444444466</v>
      </c>
      <c r="N9" s="136">
        <v>0</v>
      </c>
      <c r="O9" s="135" t="e">
        <v>#REF!</v>
      </c>
      <c r="P9" s="136">
        <v>0</v>
      </c>
      <c r="Q9" s="135" t="s">
        <v>0</v>
      </c>
      <c r="R9" s="134" t="e">
        <v>#REF!</v>
      </c>
      <c r="S9" s="134" t="e">
        <v>#REF!</v>
      </c>
      <c r="T9" s="134" t="e">
        <v>#REF!</v>
      </c>
      <c r="U9" s="133" t="e">
        <v>#REF!</v>
      </c>
      <c r="V9" s="132">
        <v>0.016916319444444466</v>
      </c>
      <c r="W9" s="94">
        <v>3</v>
      </c>
      <c r="X9" s="93">
        <v>3</v>
      </c>
      <c r="Y9" s="131">
        <v>360</v>
      </c>
      <c r="Z9" s="92" t="s">
        <v>0</v>
      </c>
      <c r="AA9" s="69"/>
      <c r="AB9" s="68">
        <f>IF(ISNA(VLOOKUP($B9,DataGrVPR,7,0)),"",VLOOKUP($B9,DataGrVPR,7,0))</f>
        <v>34.857142857142854</v>
      </c>
      <c r="AC9" s="67" t="str">
        <f>IF(ISNA(VLOOKUP($B9,DataGrVPR,2,0)),"",IF(VLOOKUP($B9,DataGrVPR,2,0)=0,"",VLOOKUP($B9,DataGrVPR,2,0)))</f>
        <v>ПР_6_Ж</v>
      </c>
    </row>
    <row r="10" spans="1:29" ht="60.75" customHeight="1">
      <c r="A10" s="111">
        <v>4</v>
      </c>
      <c r="B10" s="142">
        <v>605</v>
      </c>
      <c r="C10" s="140" t="s">
        <v>70</v>
      </c>
      <c r="D10" s="141" t="s">
        <v>40</v>
      </c>
      <c r="E10" s="140" t="s">
        <v>71</v>
      </c>
      <c r="F10" s="139"/>
      <c r="G10" s="139"/>
      <c r="H10" s="139"/>
      <c r="I10" s="139"/>
      <c r="J10" s="139"/>
      <c r="K10" s="138">
        <v>0.15694444444444444</v>
      </c>
      <c r="L10" s="138">
        <v>0.17461527777777777</v>
      </c>
      <c r="M10" s="137">
        <v>0.01767083333333333</v>
      </c>
      <c r="N10" s="136">
        <v>0</v>
      </c>
      <c r="O10" s="135" t="e">
        <v>#REF!</v>
      </c>
      <c r="P10" s="136">
        <v>0</v>
      </c>
      <c r="Q10" s="135" t="s">
        <v>0</v>
      </c>
      <c r="R10" s="134" t="e">
        <v>#REF!</v>
      </c>
      <c r="S10" s="134" t="e">
        <v>#REF!</v>
      </c>
      <c r="T10" s="134" t="e">
        <v>#REF!</v>
      </c>
      <c r="U10" s="133" t="e">
        <v>#REF!</v>
      </c>
      <c r="V10" s="132">
        <v>0.01767083333333333</v>
      </c>
      <c r="W10" s="94">
        <v>4</v>
      </c>
      <c r="X10" s="93">
        <v>4</v>
      </c>
      <c r="Y10" s="131">
        <v>340</v>
      </c>
      <c r="Z10" s="92" t="s">
        <v>0</v>
      </c>
      <c r="AA10" s="69"/>
      <c r="AB10" s="68" t="s">
        <v>0</v>
      </c>
      <c r="AC10" s="67" t="s">
        <v>0</v>
      </c>
    </row>
    <row r="11" spans="1:29" ht="60.75" customHeight="1">
      <c r="A11" s="111">
        <v>5</v>
      </c>
      <c r="B11" s="142">
        <v>41</v>
      </c>
      <c r="C11" s="140" t="s">
        <v>72</v>
      </c>
      <c r="D11" s="141" t="s">
        <v>48</v>
      </c>
      <c r="E11" s="140" t="s">
        <v>73</v>
      </c>
      <c r="F11" s="139"/>
      <c r="G11" s="139"/>
      <c r="H11" s="139"/>
      <c r="I11" s="139"/>
      <c r="J11" s="139"/>
      <c r="K11" s="138">
        <v>0.15694444444444444</v>
      </c>
      <c r="L11" s="138">
        <v>0.17461712962962964</v>
      </c>
      <c r="M11" s="137">
        <v>0.017672685185185194</v>
      </c>
      <c r="N11" s="136">
        <v>0</v>
      </c>
      <c r="O11" s="135" t="e">
        <v>#REF!</v>
      </c>
      <c r="P11" s="136">
        <v>0</v>
      </c>
      <c r="Q11" s="135" t="s">
        <v>0</v>
      </c>
      <c r="R11" s="134" t="e">
        <v>#REF!</v>
      </c>
      <c r="S11" s="134" t="e">
        <v>#REF!</v>
      </c>
      <c r="T11" s="134" t="e">
        <v>#REF!</v>
      </c>
      <c r="U11" s="133" t="e">
        <v>#REF!</v>
      </c>
      <c r="V11" s="132">
        <v>0.017672685185185194</v>
      </c>
      <c r="W11" s="94">
        <v>5</v>
      </c>
      <c r="X11" s="93">
        <v>5</v>
      </c>
      <c r="Y11" s="131">
        <v>320</v>
      </c>
      <c r="Z11" s="92" t="s">
        <v>0</v>
      </c>
      <c r="AA11" s="69"/>
      <c r="AB11" s="68">
        <f>IF(ISNA(VLOOKUP($B11,DataGrVPR,7,0)),"",VLOOKUP($B11,DataGrVPR,7,0))</f>
        <v>12</v>
      </c>
      <c r="AC11" s="67" t="str">
        <f>IF(ISNA(VLOOKUP($B11,DataGrVPR,2,0)),"",IF(VLOOKUP($B11,DataGrVPR,2,0)=0,"",VLOOKUP($B11,DataGrVPR,2,0)))</f>
        <v>ПР_6_Ж</v>
      </c>
    </row>
    <row r="12" spans="1:29" ht="60.75" customHeight="1">
      <c r="A12" s="111">
        <v>6</v>
      </c>
      <c r="B12" s="142">
        <v>601</v>
      </c>
      <c r="C12" s="140" t="s">
        <v>74</v>
      </c>
      <c r="D12" s="141" t="s">
        <v>49</v>
      </c>
      <c r="E12" s="140" t="s">
        <v>75</v>
      </c>
      <c r="F12" s="139"/>
      <c r="G12" s="139"/>
      <c r="H12" s="139"/>
      <c r="I12" s="139"/>
      <c r="J12" s="139"/>
      <c r="K12" s="138">
        <v>0.1875</v>
      </c>
      <c r="L12" s="138">
        <v>0.20700532407407404</v>
      </c>
      <c r="M12" s="137">
        <v>0.019505324074074043</v>
      </c>
      <c r="N12" s="136">
        <v>0</v>
      </c>
      <c r="O12" s="135" t="e">
        <v>#REF!</v>
      </c>
      <c r="P12" s="136">
        <v>0</v>
      </c>
      <c r="Q12" s="135" t="s">
        <v>0</v>
      </c>
      <c r="R12" s="134" t="e">
        <v>#REF!</v>
      </c>
      <c r="S12" s="134" t="e">
        <v>#REF!</v>
      </c>
      <c r="T12" s="134" t="e">
        <v>#REF!</v>
      </c>
      <c r="U12" s="133" t="e">
        <v>#REF!</v>
      </c>
      <c r="V12" s="132">
        <v>0.019505324074074043</v>
      </c>
      <c r="W12" s="94">
        <v>6</v>
      </c>
      <c r="X12" s="93">
        <v>6</v>
      </c>
      <c r="Y12" s="131">
        <v>300</v>
      </c>
      <c r="Z12" s="92" t="s">
        <v>0</v>
      </c>
      <c r="AA12" s="69"/>
      <c r="AB12" s="68" t="s">
        <v>0</v>
      </c>
      <c r="AC12" s="67" t="s">
        <v>0</v>
      </c>
    </row>
    <row r="13" spans="1:29" ht="60.75" customHeight="1">
      <c r="A13" s="111">
        <v>7</v>
      </c>
      <c r="B13" s="142">
        <v>608</v>
      </c>
      <c r="C13" s="140" t="s">
        <v>76</v>
      </c>
      <c r="D13" s="141" t="s">
        <v>41</v>
      </c>
      <c r="E13" s="140" t="s">
        <v>77</v>
      </c>
      <c r="F13" s="139"/>
      <c r="G13" s="139"/>
      <c r="H13" s="139"/>
      <c r="I13" s="139"/>
      <c r="J13" s="139"/>
      <c r="K13" s="138">
        <v>0.1875</v>
      </c>
      <c r="L13" s="138">
        <v>0.2083622685185185</v>
      </c>
      <c r="M13" s="137">
        <v>0.020862268518518495</v>
      </c>
      <c r="N13" s="136">
        <v>0</v>
      </c>
      <c r="O13" s="135" t="e">
        <v>#REF!</v>
      </c>
      <c r="P13" s="136">
        <v>0</v>
      </c>
      <c r="Q13" s="135" t="s">
        <v>0</v>
      </c>
      <c r="R13" s="134" t="e">
        <v>#REF!</v>
      </c>
      <c r="S13" s="134" t="e">
        <v>#REF!</v>
      </c>
      <c r="T13" s="134" t="e">
        <v>#REF!</v>
      </c>
      <c r="U13" s="133" t="e">
        <v>#REF!</v>
      </c>
      <c r="V13" s="132">
        <v>0.020862268518518495</v>
      </c>
      <c r="W13" s="94">
        <v>7</v>
      </c>
      <c r="X13" s="93">
        <v>7</v>
      </c>
      <c r="Y13" s="131">
        <v>280</v>
      </c>
      <c r="Z13" s="92" t="s">
        <v>0</v>
      </c>
      <c r="AA13" s="69"/>
      <c r="AB13" s="68" t="s">
        <v>0</v>
      </c>
      <c r="AC13" s="67" t="s">
        <v>0</v>
      </c>
    </row>
    <row r="14" spans="1:29" ht="60.75" customHeight="1" thickBot="1">
      <c r="A14" s="91">
        <v>8</v>
      </c>
      <c r="B14" s="90">
        <v>50</v>
      </c>
      <c r="C14" s="89" t="s">
        <v>78</v>
      </c>
      <c r="D14" s="88" t="s">
        <v>42</v>
      </c>
      <c r="E14" s="89" t="s">
        <v>79</v>
      </c>
      <c r="F14" s="130"/>
      <c r="G14" s="130"/>
      <c r="H14" s="130"/>
      <c r="I14" s="130"/>
      <c r="J14" s="130"/>
      <c r="K14" s="129">
        <v>0.1875</v>
      </c>
      <c r="L14" s="129">
        <v>0.20839756944444443</v>
      </c>
      <c r="M14" s="128">
        <v>0.02089756944444443</v>
      </c>
      <c r="N14" s="127">
        <v>0</v>
      </c>
      <c r="O14" s="126" t="e">
        <v>#REF!</v>
      </c>
      <c r="P14" s="127">
        <v>0</v>
      </c>
      <c r="Q14" s="126" t="s">
        <v>0</v>
      </c>
      <c r="R14" s="125" t="e">
        <v>#REF!</v>
      </c>
      <c r="S14" s="125" t="e">
        <v>#REF!</v>
      </c>
      <c r="T14" s="125" t="e">
        <v>#REF!</v>
      </c>
      <c r="U14" s="124" t="e">
        <v>#REF!</v>
      </c>
      <c r="V14" s="123">
        <v>0.02089756944444443</v>
      </c>
      <c r="W14" s="73">
        <v>8</v>
      </c>
      <c r="X14" s="72">
        <v>8</v>
      </c>
      <c r="Y14" s="122">
        <v>260</v>
      </c>
      <c r="Z14" s="70" t="s">
        <v>0</v>
      </c>
      <c r="AA14" s="69"/>
      <c r="AB14" s="68">
        <f aca="true" t="shared" si="0" ref="AB14:AB20">IF(ISNA(VLOOKUP($B14,DataGrVPR,7,0)),"",VLOOKUP($B14,DataGrVPR,7,0))</f>
        <v>4</v>
      </c>
      <c r="AC14" s="67" t="str">
        <f aca="true" t="shared" si="1" ref="AC14:AC20">IF(ISNA(VLOOKUP($B14,DataGrVPR,2,0)),"",IF(VLOOKUP($B14,DataGrVPR,2,0)=0,"",VLOOKUP($B14,DataGrVPR,2,0)))</f>
        <v>ПР_6_Ж</v>
      </c>
    </row>
    <row r="15" spans="1:29" ht="69.75" customHeight="1" hidden="1">
      <c r="A15" s="121">
        <v>15</v>
      </c>
      <c r="B15" s="120"/>
      <c r="C15" s="119">
        <f aca="true" t="shared" si="2" ref="C7:C20">IF($B15&lt;&gt;"",IF(ISNA(VLOOKUP($B15,DataGrVPR,3,0)),"такой группы нет в Базе!",VLOOKUP($B15,DataGrVPR,3,0)),"")</f>
      </c>
      <c r="D15" s="118">
        <f aca="true" t="shared" si="3" ref="D15:D20">IF(ISNA(VLOOKUP($B15,DataGrVPR,6,0)),"",VLOOKUP($B15,DataGrVPR,6,0))</f>
      </c>
      <c r="E15" s="117">
        <f aca="true" t="shared" si="4" ref="E7:E20">IF(ISNA(VLOOKUP($B15,DataGrVPR,4,0)),"",VLOOKUP($B15,DataGrVPR,4,0))</f>
      </c>
      <c r="F15" s="116"/>
      <c r="G15" s="115"/>
      <c r="H15" s="115"/>
      <c r="I15" s="115"/>
      <c r="J15" s="115"/>
      <c r="K15" s="104"/>
      <c r="L15" s="103"/>
      <c r="M15" s="102">
        <f aca="true" t="shared" si="5" ref="M7:M20">IF(L15="сн с дист","-",IF(L15&lt;&gt;"",L15-K15,""))</f>
      </c>
      <c r="N15" s="101">
        <f aca="true" t="shared" si="6" ref="N14:N20">COUNTIF(F15:J15,"сн")</f>
        <v>0</v>
      </c>
      <c r="O15" s="100" t="e">
        <f>SUM(#REF!)</f>
        <v>#REF!</v>
      </c>
      <c r="P15" s="99">
        <f aca="true" t="shared" si="7" ref="P14:P20">SUM(F15:J15)</f>
        <v>0</v>
      </c>
      <c r="Q15" s="98">
        <f aca="true" t="shared" si="8" ref="Q14:Q20">IF(P15&gt;0,P15*$AD$5,"")</f>
      </c>
      <c r="R15" s="97" t="e">
        <f>IF(AND(#REF!&lt;&gt;0,N15&gt;0),N15*#REF!,"")</f>
        <v>#REF!</v>
      </c>
      <c r="S15" s="97" t="e">
        <f>IF(#REF!&gt;0,#REF!*#REF!,"")</f>
        <v>#REF!</v>
      </c>
      <c r="T15" s="96" t="e">
        <f aca="true" t="shared" si="9" ref="T14:T20">SUM(Q15:S15)</f>
        <v>#REF!</v>
      </c>
      <c r="U15" s="95">
        <f aca="true" t="shared" si="10" ref="U7:U20">IF(L15="сн с дист","-",IF(ISNUMBER(M15),M15-O15+T15,""))</f>
      </c>
      <c r="V15" s="74" t="str">
        <f aca="true" t="shared" si="11" ref="V7:V20">IF(AND(M15="",M15=""),"не финиш",(IF(MIN(M15,M15)=0,MAX(M15,M15),MIN(M15,M15))))</f>
        <v>не финиш</v>
      </c>
      <c r="W15" s="114"/>
      <c r="X15" s="113" t="str">
        <f aca="true" t="shared" si="12" ref="X15:X20">IF(V15="не финиш","-",(RANK(V15,$V$7:$V$20,1)))</f>
        <v>-</v>
      </c>
      <c r="Y15" s="71">
        <f>IF(W15="","",INDEX('[1]Очки'!$A$2:$F$21,MATCH(W15,'[1]Очки'!$A$2:$A$21,0),5))</f>
      </c>
      <c r="Z15" s="112">
        <f aca="true" t="shared" si="13" ref="Z14:Z20">IF(ISNA(VLOOKUP($B15,DataGrVPR,9,0)),"",IF(VLOOKUP($B15,DataGrVPR,9,0)&lt;&gt;"",VLOOKUP($B15,DataGrVPR,9,0),""))</f>
      </c>
      <c r="AA15" s="69"/>
      <c r="AB15" s="68">
        <f t="shared" si="0"/>
      </c>
      <c r="AC15" s="67">
        <f t="shared" si="1"/>
      </c>
    </row>
    <row r="16" spans="1:29" ht="69.75" customHeight="1" hidden="1">
      <c r="A16" s="111">
        <v>16</v>
      </c>
      <c r="B16" s="110"/>
      <c r="C16" s="109">
        <f t="shared" si="2"/>
      </c>
      <c r="D16" s="108">
        <f t="shared" si="3"/>
      </c>
      <c r="E16" s="107">
        <f t="shared" si="4"/>
      </c>
      <c r="F16" s="106"/>
      <c r="G16" s="105"/>
      <c r="H16" s="105"/>
      <c r="I16" s="105"/>
      <c r="J16" s="105"/>
      <c r="K16" s="104"/>
      <c r="L16" s="103"/>
      <c r="M16" s="102">
        <f t="shared" si="5"/>
      </c>
      <c r="N16" s="101">
        <f t="shared" si="6"/>
        <v>0</v>
      </c>
      <c r="O16" s="100" t="e">
        <f>SUM(#REF!)</f>
        <v>#REF!</v>
      </c>
      <c r="P16" s="99">
        <f t="shared" si="7"/>
        <v>0</v>
      </c>
      <c r="Q16" s="98">
        <f t="shared" si="8"/>
      </c>
      <c r="R16" s="97" t="e">
        <f>IF(AND(#REF!&lt;&gt;0,N16&gt;0),N16*#REF!,"")</f>
        <v>#REF!</v>
      </c>
      <c r="S16" s="97" t="e">
        <f>IF(#REF!&gt;0,#REF!*#REF!,"")</f>
        <v>#REF!</v>
      </c>
      <c r="T16" s="96" t="e">
        <f t="shared" si="9"/>
        <v>#REF!</v>
      </c>
      <c r="U16" s="95">
        <f t="shared" si="10"/>
      </c>
      <c r="V16" s="74" t="str">
        <f t="shared" si="11"/>
        <v>не финиш</v>
      </c>
      <c r="W16" s="94"/>
      <c r="X16" s="93" t="str">
        <f t="shared" si="12"/>
        <v>-</v>
      </c>
      <c r="Y16" s="71">
        <f>IF(W16="","",INDEX('[1]Очки'!$A$2:$F$21,MATCH(W16,'[1]Очки'!$A$2:$A$21,0),5))</f>
      </c>
      <c r="Z16" s="92">
        <f t="shared" si="13"/>
      </c>
      <c r="AA16" s="69"/>
      <c r="AB16" s="68">
        <f t="shared" si="0"/>
      </c>
      <c r="AC16" s="67">
        <f t="shared" si="1"/>
      </c>
    </row>
    <row r="17" spans="1:29" ht="69.75" customHeight="1" hidden="1">
      <c r="A17" s="111">
        <v>17</v>
      </c>
      <c r="B17" s="110"/>
      <c r="C17" s="109">
        <f t="shared" si="2"/>
      </c>
      <c r="D17" s="108">
        <f t="shared" si="3"/>
      </c>
      <c r="E17" s="107">
        <f t="shared" si="4"/>
      </c>
      <c r="F17" s="106"/>
      <c r="G17" s="105"/>
      <c r="H17" s="105"/>
      <c r="I17" s="105"/>
      <c r="J17" s="105"/>
      <c r="K17" s="104"/>
      <c r="L17" s="103"/>
      <c r="M17" s="102">
        <f t="shared" si="5"/>
      </c>
      <c r="N17" s="101">
        <f t="shared" si="6"/>
        <v>0</v>
      </c>
      <c r="O17" s="100" t="e">
        <f>SUM(#REF!)</f>
        <v>#REF!</v>
      </c>
      <c r="P17" s="99">
        <f t="shared" si="7"/>
        <v>0</v>
      </c>
      <c r="Q17" s="98">
        <f t="shared" si="8"/>
      </c>
      <c r="R17" s="97" t="e">
        <f>IF(AND(#REF!&lt;&gt;0,N17&gt;0),N17*#REF!,"")</f>
        <v>#REF!</v>
      </c>
      <c r="S17" s="97" t="e">
        <f>IF(#REF!&gt;0,#REF!*#REF!,"")</f>
        <v>#REF!</v>
      </c>
      <c r="T17" s="96" t="e">
        <f t="shared" si="9"/>
        <v>#REF!</v>
      </c>
      <c r="U17" s="95">
        <f t="shared" si="10"/>
      </c>
      <c r="V17" s="74" t="str">
        <f t="shared" si="11"/>
        <v>не финиш</v>
      </c>
      <c r="W17" s="94"/>
      <c r="X17" s="93" t="str">
        <f t="shared" si="12"/>
        <v>-</v>
      </c>
      <c r="Y17" s="71">
        <f>IF(W17="","",INDEX('[1]Очки'!$A$2:$F$21,MATCH(W17,'[1]Очки'!$A$2:$A$21,0),5))</f>
      </c>
      <c r="Z17" s="92">
        <f t="shared" si="13"/>
      </c>
      <c r="AA17" s="69"/>
      <c r="AB17" s="68">
        <f t="shared" si="0"/>
      </c>
      <c r="AC17" s="67">
        <f t="shared" si="1"/>
      </c>
    </row>
    <row r="18" spans="1:29" ht="69.75" customHeight="1" hidden="1">
      <c r="A18" s="111">
        <v>18</v>
      </c>
      <c r="B18" s="110"/>
      <c r="C18" s="109">
        <f t="shared" si="2"/>
      </c>
      <c r="D18" s="108">
        <f t="shared" si="3"/>
      </c>
      <c r="E18" s="107">
        <f t="shared" si="4"/>
      </c>
      <c r="F18" s="106"/>
      <c r="G18" s="105"/>
      <c r="H18" s="105"/>
      <c r="I18" s="105"/>
      <c r="J18" s="105"/>
      <c r="K18" s="104"/>
      <c r="L18" s="103"/>
      <c r="M18" s="102">
        <f t="shared" si="5"/>
      </c>
      <c r="N18" s="101">
        <f t="shared" si="6"/>
        <v>0</v>
      </c>
      <c r="O18" s="100" t="e">
        <f>SUM(#REF!)</f>
        <v>#REF!</v>
      </c>
      <c r="P18" s="99">
        <f t="shared" si="7"/>
        <v>0</v>
      </c>
      <c r="Q18" s="98">
        <f t="shared" si="8"/>
      </c>
      <c r="R18" s="97" t="e">
        <f>IF(AND(#REF!&lt;&gt;0,N18&gt;0),N18*#REF!,"")</f>
        <v>#REF!</v>
      </c>
      <c r="S18" s="97" t="e">
        <f>IF(#REF!&gt;0,#REF!*#REF!,"")</f>
        <v>#REF!</v>
      </c>
      <c r="T18" s="96" t="e">
        <f t="shared" si="9"/>
        <v>#REF!</v>
      </c>
      <c r="U18" s="95">
        <f t="shared" si="10"/>
      </c>
      <c r="V18" s="74" t="str">
        <f t="shared" si="11"/>
        <v>не финиш</v>
      </c>
      <c r="W18" s="94"/>
      <c r="X18" s="93" t="str">
        <f t="shared" si="12"/>
        <v>-</v>
      </c>
      <c r="Y18" s="71">
        <f>IF(W18="","",INDEX('[1]Очки'!$A$2:$F$21,MATCH(W18,'[1]Очки'!$A$2:$A$21,0),5))</f>
      </c>
      <c r="Z18" s="92">
        <f t="shared" si="13"/>
      </c>
      <c r="AA18" s="69"/>
      <c r="AB18" s="68">
        <f t="shared" si="0"/>
      </c>
      <c r="AC18" s="67">
        <f t="shared" si="1"/>
      </c>
    </row>
    <row r="19" spans="1:29" ht="69.75" customHeight="1" hidden="1">
      <c r="A19" s="111">
        <v>19</v>
      </c>
      <c r="B19" s="110"/>
      <c r="C19" s="109">
        <f t="shared" si="2"/>
      </c>
      <c r="D19" s="108">
        <f t="shared" si="3"/>
      </c>
      <c r="E19" s="107">
        <f t="shared" si="4"/>
      </c>
      <c r="F19" s="106"/>
      <c r="G19" s="105"/>
      <c r="H19" s="105"/>
      <c r="I19" s="105"/>
      <c r="J19" s="105"/>
      <c r="K19" s="104"/>
      <c r="L19" s="103"/>
      <c r="M19" s="102">
        <f t="shared" si="5"/>
      </c>
      <c r="N19" s="101">
        <f t="shared" si="6"/>
        <v>0</v>
      </c>
      <c r="O19" s="100" t="e">
        <f>SUM(#REF!)</f>
        <v>#REF!</v>
      </c>
      <c r="P19" s="99">
        <f t="shared" si="7"/>
        <v>0</v>
      </c>
      <c r="Q19" s="98">
        <f t="shared" si="8"/>
      </c>
      <c r="R19" s="97" t="e">
        <f>IF(AND(#REF!&lt;&gt;0,N19&gt;0),N19*#REF!,"")</f>
        <v>#REF!</v>
      </c>
      <c r="S19" s="97" t="e">
        <f>IF(#REF!&gt;0,#REF!*#REF!,"")</f>
        <v>#REF!</v>
      </c>
      <c r="T19" s="96" t="e">
        <f t="shared" si="9"/>
        <v>#REF!</v>
      </c>
      <c r="U19" s="95">
        <f t="shared" si="10"/>
      </c>
      <c r="V19" s="74" t="str">
        <f t="shared" si="11"/>
        <v>не финиш</v>
      </c>
      <c r="W19" s="94"/>
      <c r="X19" s="93" t="str">
        <f t="shared" si="12"/>
        <v>-</v>
      </c>
      <c r="Y19" s="71">
        <f>IF(W19="","",INDEX('[1]Очки'!$A$2:$F$21,MATCH(W19,'[1]Очки'!$A$2:$A$21,0),5))</f>
      </c>
      <c r="Z19" s="92">
        <f t="shared" si="13"/>
      </c>
      <c r="AA19" s="69"/>
      <c r="AB19" s="68">
        <f t="shared" si="0"/>
      </c>
      <c r="AC19" s="67">
        <f t="shared" si="1"/>
      </c>
    </row>
    <row r="20" spans="1:29" ht="7.5" customHeight="1" hidden="1" thickBot="1">
      <c r="A20" s="91">
        <v>20</v>
      </c>
      <c r="B20" s="90"/>
      <c r="C20" s="89">
        <f t="shared" si="2"/>
      </c>
      <c r="D20" s="88">
        <f t="shared" si="3"/>
      </c>
      <c r="E20" s="87">
        <f t="shared" si="4"/>
      </c>
      <c r="F20" s="86"/>
      <c r="G20" s="85"/>
      <c r="H20" s="85"/>
      <c r="I20" s="85"/>
      <c r="J20" s="85"/>
      <c r="K20" s="84"/>
      <c r="L20" s="83"/>
      <c r="M20" s="82">
        <f t="shared" si="5"/>
      </c>
      <c r="N20" s="81">
        <f t="shared" si="6"/>
        <v>0</v>
      </c>
      <c r="O20" s="80" t="e">
        <f>SUM(#REF!)</f>
        <v>#REF!</v>
      </c>
      <c r="P20" s="79">
        <f t="shared" si="7"/>
        <v>0</v>
      </c>
      <c r="Q20" s="78">
        <f t="shared" si="8"/>
      </c>
      <c r="R20" s="77" t="e">
        <f>IF(AND(#REF!&lt;&gt;0,N20&gt;0),N20*#REF!,"")</f>
        <v>#REF!</v>
      </c>
      <c r="S20" s="77" t="e">
        <f>IF(#REF!&gt;0,#REF!*#REF!,"")</f>
        <v>#REF!</v>
      </c>
      <c r="T20" s="76" t="e">
        <f t="shared" si="9"/>
        <v>#REF!</v>
      </c>
      <c r="U20" s="75">
        <f t="shared" si="10"/>
      </c>
      <c r="V20" s="74" t="str">
        <f t="shared" si="11"/>
        <v>не финиш</v>
      </c>
      <c r="W20" s="73"/>
      <c r="X20" s="72" t="str">
        <f t="shared" si="12"/>
        <v>-</v>
      </c>
      <c r="Y20" s="71">
        <f>IF(W20="","",INDEX('[1]Очки'!$A$2:$F$21,MATCH(W20,'[1]Очки'!$A$2:$A$21,0),5))</f>
      </c>
      <c r="Z20" s="70">
        <f t="shared" si="13"/>
      </c>
      <c r="AA20" s="69"/>
      <c r="AB20" s="68">
        <f t="shared" si="0"/>
      </c>
      <c r="AC20" s="67">
        <f t="shared" si="1"/>
      </c>
    </row>
    <row r="21" spans="1:29" s="53" customFormat="1" ht="18" outlineLevel="1">
      <c r="A21" s="66"/>
      <c r="B21" s="65"/>
      <c r="C21" s="64"/>
      <c r="D21" s="1"/>
      <c r="E21" s="63"/>
      <c r="F21" s="63"/>
      <c r="G21" s="49"/>
      <c r="H21" s="51"/>
      <c r="I21" s="63"/>
      <c r="J21" s="63"/>
      <c r="K21" s="59"/>
      <c r="L21" s="59"/>
      <c r="M21" s="62"/>
      <c r="N21" s="61"/>
      <c r="O21" s="54"/>
      <c r="P21" s="60"/>
      <c r="Q21" s="59"/>
      <c r="R21" s="59"/>
      <c r="S21" s="59"/>
      <c r="T21" s="59"/>
      <c r="U21" s="54"/>
      <c r="V21" s="58"/>
      <c r="W21" s="57"/>
      <c r="X21" s="57"/>
      <c r="Y21" s="25"/>
      <c r="Z21" s="54"/>
      <c r="AA21" s="56"/>
      <c r="AB21" s="55"/>
      <c r="AC21" s="54"/>
    </row>
    <row r="22" spans="1:29" s="29" customFormat="1" ht="26.25" customHeight="1" outlineLevel="1">
      <c r="A22" s="22" t="str">
        <f>CONCATENATE("Главный судья_________________________ /",SignGlSud,"/")</f>
        <v>Главный судья_________________________ /А.Н. Коростелев, СС1К, г. Барнаул/</v>
      </c>
      <c r="B22" s="52"/>
      <c r="C22" s="51"/>
      <c r="D22" s="50"/>
      <c r="E22" s="49"/>
      <c r="F22" s="48"/>
      <c r="G22" s="48"/>
      <c r="H22" s="48"/>
      <c r="I22" s="47"/>
      <c r="J22" s="47"/>
      <c r="K22" s="43"/>
      <c r="L22" s="43"/>
      <c r="M22" s="46"/>
      <c r="N22" s="45"/>
      <c r="O22" s="42"/>
      <c r="P22" s="44"/>
      <c r="Q22" s="43"/>
      <c r="R22" s="43"/>
      <c r="S22" s="43"/>
      <c r="T22" s="43"/>
      <c r="U22" s="42"/>
      <c r="V22" s="41"/>
      <c r="W22" s="34"/>
      <c r="X22" s="34"/>
      <c r="Y22" s="25"/>
      <c r="Z22" s="33"/>
      <c r="AA22" s="40"/>
      <c r="AB22" s="39"/>
      <c r="AC22" s="38"/>
    </row>
    <row r="23" spans="1:29" s="29" customFormat="1" ht="26.25" customHeight="1" outlineLevel="1">
      <c r="A23" s="22"/>
      <c r="B23" s="52"/>
      <c r="C23" s="51"/>
      <c r="D23" s="50"/>
      <c r="E23" s="49"/>
      <c r="F23" s="48"/>
      <c r="G23" s="48"/>
      <c r="H23" s="48"/>
      <c r="I23" s="47"/>
      <c r="J23" s="47"/>
      <c r="K23" s="43"/>
      <c r="L23" s="43"/>
      <c r="M23" s="46"/>
      <c r="N23" s="45"/>
      <c r="O23" s="42"/>
      <c r="P23" s="44"/>
      <c r="Q23" s="43"/>
      <c r="R23" s="43"/>
      <c r="S23" s="43"/>
      <c r="T23" s="43"/>
      <c r="U23" s="42"/>
      <c r="V23" s="41"/>
      <c r="W23" s="34"/>
      <c r="X23" s="34"/>
      <c r="Y23" s="25"/>
      <c r="Z23" s="33"/>
      <c r="AA23" s="40"/>
      <c r="AB23" s="39"/>
      <c r="AC23" s="38"/>
    </row>
    <row r="24" spans="1:29" s="29" customFormat="1" ht="27" customHeight="1" outlineLevel="1">
      <c r="A24" s="22" t="str">
        <f>CONCATENATE("Главный секретарь _____________________ /",SignGlSec,"/")</f>
        <v>Главный секретарь _____________________ /А.В. Сергеев, ССВК, г. Барнаул/</v>
      </c>
      <c r="B24" s="28"/>
      <c r="C24" s="20"/>
      <c r="D24" s="27"/>
      <c r="E24" s="26"/>
      <c r="F24" s="37"/>
      <c r="G24" s="37"/>
      <c r="H24" s="37"/>
      <c r="I24" s="36"/>
      <c r="J24" s="36"/>
      <c r="K24" s="35"/>
      <c r="L24" s="35"/>
      <c r="M24" s="35"/>
      <c r="N24" s="34"/>
      <c r="P24" s="34"/>
      <c r="Q24" s="35"/>
      <c r="R24" s="35"/>
      <c r="S24" s="35"/>
      <c r="T24" s="35"/>
      <c r="W24" s="34"/>
      <c r="X24" s="34"/>
      <c r="Y24" s="25"/>
      <c r="Z24" s="33"/>
      <c r="AA24" s="32"/>
      <c r="AB24" s="31"/>
      <c r="AC24" s="30"/>
    </row>
    <row r="25" spans="1:29" ht="18">
      <c r="A25" s="22"/>
      <c r="B25" s="28"/>
      <c r="C25" s="20"/>
      <c r="D25" s="27"/>
      <c r="E25" s="26"/>
      <c r="F25" s="18"/>
      <c r="G25" s="18"/>
      <c r="H25" s="18"/>
      <c r="Y25" s="25"/>
      <c r="AB25" s="24"/>
      <c r="AC25" s="23"/>
    </row>
    <row r="26" spans="1:29" ht="27.75" customHeight="1">
      <c r="A26" s="22" t="s">
        <v>50</v>
      </c>
      <c r="B26" s="21"/>
      <c r="C26" s="20"/>
      <c r="D26" s="18"/>
      <c r="E26" s="19"/>
      <c r="F26" s="18"/>
      <c r="G26" s="18"/>
      <c r="H26" s="18"/>
      <c r="Y26" s="17"/>
      <c r="AB26" s="16"/>
      <c r="AC26" s="15"/>
    </row>
  </sheetData>
  <sheetProtection selectLockedCells="1"/>
  <mergeCells count="25">
    <mergeCell ref="X5:X6"/>
    <mergeCell ref="Y5:Y6"/>
    <mergeCell ref="Z5:Z6"/>
    <mergeCell ref="R5:R6"/>
    <mergeCell ref="S5:S6"/>
    <mergeCell ref="T5:T6"/>
    <mergeCell ref="U5:U6"/>
    <mergeCell ref="V5:V6"/>
    <mergeCell ref="W5:W6"/>
    <mergeCell ref="Q5:Q6"/>
    <mergeCell ref="A1:Z1"/>
    <mergeCell ref="A2:Z2"/>
    <mergeCell ref="A4:Z4"/>
    <mergeCell ref="A5:A6"/>
    <mergeCell ref="B5:B6"/>
    <mergeCell ref="C5:C6"/>
    <mergeCell ref="D5:D6"/>
    <mergeCell ref="E5:E6"/>
    <mergeCell ref="F5:J5"/>
    <mergeCell ref="K5:K6"/>
    <mergeCell ref="L5:L6"/>
    <mergeCell ref="M5:M6"/>
    <mergeCell ref="N5:N6"/>
    <mergeCell ref="O5:O6"/>
    <mergeCell ref="P5:P6"/>
  </mergeCells>
  <printOptions/>
  <pageMargins left="0.31496062992125984" right="0.35433070866141736" top="0.5511811023622047" bottom="0.5118110236220472" header="0.5118110236220472" footer="0.2755905511811024"/>
  <pageSetup fitToHeight="0" fitToWidth="1" horizontalDpi="600" verticalDpi="600" orientation="portrait" paperSize="9" scale="56" r:id="rId3"/>
  <headerFooter alignWithMargins="0">
    <oddFooter>&amp;LCreated by Секретарь_ST&amp;RЛист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User_Office</cp:lastModifiedBy>
  <cp:lastPrinted>2015-07-11T13:53:20Z</cp:lastPrinted>
  <dcterms:created xsi:type="dcterms:W3CDTF">2015-07-11T12:56:16Z</dcterms:created>
  <dcterms:modified xsi:type="dcterms:W3CDTF">2015-07-15T08:31:04Z</dcterms:modified>
  <cp:category/>
  <cp:version/>
  <cp:contentType/>
  <cp:contentStatus/>
</cp:coreProperties>
</file>